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C7D78D38-4336-415D-B769-C011986551DD}" xr6:coauthVersionLast="47" xr6:coauthVersionMax="47" xr10:uidLastSave="{00000000-0000-0000-0000-000000000000}"/>
  <bookViews>
    <workbookView xWindow="-120" yWindow="-120" windowWidth="20730" windowHeight="11160" tabRatio="885" xr2:uid="{00000000-000D-0000-FFFF-FFFF00000000}"/>
  </bookViews>
  <sheets>
    <sheet name="義務的経費及び義務的経費比率説明" sheetId="11" r:id="rId1"/>
    <sheet name="義務的経費及び義務的経費比率(八王子市～東久留米市)" sheetId="5" r:id="rId2"/>
    <sheet name="義務的経費及び義務的経費比率(武蔵村山市～小笠原村)"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5" l="1"/>
  <c r="AA7" i="5"/>
  <c r="AA7" i="6"/>
  <c r="AA6" i="6"/>
  <c r="AA5" i="6"/>
  <c r="AA6" i="5"/>
  <c r="AA5" i="5"/>
  <c r="Z6" i="5"/>
  <c r="Z5" i="5"/>
  <c r="AA24" i="5"/>
  <c r="AA23" i="5"/>
  <c r="AA22" i="5"/>
  <c r="AA21" i="5"/>
  <c r="AA20" i="5"/>
  <c r="AA19" i="5"/>
  <c r="AA18" i="5"/>
  <c r="AA17" i="5"/>
  <c r="AA16" i="5"/>
  <c r="AA15" i="5"/>
  <c r="AA14" i="5"/>
  <c r="AA13" i="5"/>
  <c r="AA12" i="5"/>
  <c r="AA11" i="5"/>
  <c r="AA10" i="5"/>
  <c r="AA9" i="5"/>
  <c r="AA23" i="6"/>
  <c r="AA22" i="6"/>
  <c r="AA21" i="6"/>
  <c r="AA20" i="6"/>
  <c r="AA19" i="6"/>
  <c r="AA18" i="6"/>
  <c r="AA17" i="6"/>
  <c r="AA16" i="6"/>
  <c r="AA15" i="6"/>
  <c r="AA14" i="6"/>
  <c r="AA13" i="6"/>
  <c r="AA12" i="6"/>
  <c r="AA11" i="6"/>
  <c r="AA10" i="6"/>
  <c r="AA9" i="6"/>
  <c r="AA8" i="6"/>
  <c r="Z23" i="6"/>
  <c r="Z22" i="6"/>
  <c r="Z21" i="6"/>
  <c r="Z20" i="6"/>
  <c r="Z19" i="6"/>
  <c r="Z18" i="6"/>
  <c r="Z17" i="6"/>
  <c r="Z16" i="6"/>
  <c r="Z15" i="6"/>
  <c r="Z14" i="6"/>
  <c r="Z13" i="6"/>
  <c r="Z12" i="6"/>
  <c r="Z11" i="6"/>
  <c r="Z10" i="6"/>
  <c r="Z9" i="6"/>
  <c r="Z8" i="6"/>
  <c r="Z7" i="6"/>
  <c r="Z6" i="6"/>
  <c r="Z5" i="6"/>
  <c r="Z24" i="5"/>
  <c r="Z23" i="5"/>
  <c r="Z22" i="5"/>
  <c r="Z21" i="5"/>
  <c r="Z20" i="5"/>
  <c r="Z19" i="5"/>
  <c r="Z18" i="5"/>
  <c r="Z17" i="5"/>
  <c r="Z16" i="5"/>
  <c r="Z15" i="5"/>
  <c r="Z14" i="5"/>
  <c r="Z13" i="5"/>
  <c r="Z12" i="5"/>
  <c r="Z11" i="5"/>
  <c r="Z10" i="5"/>
  <c r="Z9" i="5"/>
  <c r="Z8" i="5"/>
  <c r="Z7" i="5"/>
</calcChain>
</file>

<file path=xl/sharedStrings.xml><?xml version="1.0" encoding="utf-8"?>
<sst xmlns="http://schemas.openxmlformats.org/spreadsheetml/2006/main" count="157" uniqueCount="64">
  <si>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</si>
  <si>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</si>
  <si>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</si>
  <si>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</si>
  <si>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</si>
  <si>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</si>
  <si>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</si>
  <si>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</si>
  <si>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</si>
  <si>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</si>
  <si>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</si>
  <si>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</si>
  <si>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</si>
  <si>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</si>
  <si>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</si>
  <si>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</si>
  <si>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</si>
  <si>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</si>
  <si>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</si>
  <si>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</si>
  <si>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</si>
  <si>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</si>
  <si>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</si>
  <si>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</si>
  <si>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</si>
  <si>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</si>
  <si>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</si>
  <si>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</si>
  <si>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</si>
  <si>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</si>
  <si>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</si>
  <si>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</si>
  <si>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</si>
  <si>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</si>
  <si>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</si>
  <si>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</si>
  <si>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</si>
  <si>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</si>
  <si>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</si>
  <si>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</si>
  <si>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義務的経費及び義務的経費比率</t>
    <rPh sb="0" eb="3">
      <t>ギムテキ</t>
    </rPh>
    <rPh sb="3" eb="5">
      <t>ケイヒ</t>
    </rPh>
    <rPh sb="5" eb="6">
      <t>オヨ</t>
    </rPh>
    <rPh sb="7" eb="10">
      <t>ギムテキ</t>
    </rPh>
    <rPh sb="10" eb="12">
      <t>ケイヒ</t>
    </rPh>
    <rPh sb="12" eb="14">
      <t>ヒリツ</t>
    </rPh>
    <phoneticPr fontId="1"/>
  </si>
  <si>
    <t>比率</t>
    <rPh sb="0" eb="2">
      <t>ヒリツ</t>
    </rPh>
    <phoneticPr fontId="1"/>
  </si>
  <si>
    <t>義務的経費比率　＝</t>
    <rPh sb="0" eb="2">
      <t>ギム</t>
    </rPh>
    <rPh sb="2" eb="3">
      <t>テキ</t>
    </rPh>
    <rPh sb="3" eb="5">
      <t>ケイヒ</t>
    </rPh>
    <rPh sb="5" eb="7">
      <t>ヒリツ</t>
    </rPh>
    <phoneticPr fontId="1"/>
  </si>
  <si>
    <t>歳出総額</t>
    <phoneticPr fontId="1"/>
  </si>
  <si>
    <t>×100</t>
    <phoneticPr fontId="1"/>
  </si>
  <si>
    <t>８　義務的経費比率</t>
    <rPh sb="2" eb="4">
      <t>ギム</t>
    </rPh>
    <rPh sb="4" eb="5">
      <t>テキ</t>
    </rPh>
    <rPh sb="5" eb="7">
      <t>ケイヒ</t>
    </rPh>
    <rPh sb="7" eb="9">
      <t>ヒリツ</t>
    </rPh>
    <phoneticPr fontId="1"/>
  </si>
  <si>
    <t>義務的経費及び義務的経費比率</t>
  </si>
  <si>
    <t>市町村名</t>
    <rPh sb="0" eb="3">
      <t>シチョウソン</t>
    </rPh>
    <rPh sb="3" eb="4">
      <t>メイ</t>
    </rPh>
    <phoneticPr fontId="1"/>
  </si>
  <si>
    <t>（単位：千円、％）</t>
    <phoneticPr fontId="3"/>
  </si>
  <si>
    <t>決算額</t>
  </si>
  <si>
    <t>比率</t>
  </si>
  <si>
    <t>平成25年度</t>
  </si>
  <si>
    <t>平成26年度</t>
  </si>
  <si>
    <t>平成27年度</t>
  </si>
  <si>
    <t>平成28年度</t>
  </si>
  <si>
    <t>平成29年度</t>
  </si>
  <si>
    <t>平成30年度</t>
  </si>
  <si>
    <t>平成31・令和元年度</t>
  </si>
  <si>
    <t>令和２年度</t>
  </si>
  <si>
    <t>令和３年度</t>
  </si>
  <si>
    <t>令和４年度</t>
    <phoneticPr fontId="1"/>
  </si>
  <si>
    <t>　義務的経費は、人件費、公債費及び法令の規定などにより任意に削減することができない扶助費からなり、非弾力的な性格の強い経費である。義務的経費比率は、これらの義務的経費が歳出総額に占める割合で表される｡
　この比率が大きいほど、経常的経費の増大傾向が強く、財政構造の悪化に伴い市町村が財政構造の健全化を図る場合、大きな障害となる。</t>
    <rPh sb="1" eb="3">
      <t>ギム</t>
    </rPh>
    <rPh sb="8" eb="11">
      <t>ジンケンヒ</t>
    </rPh>
    <rPh sb="12" eb="14">
      <t>コウサイ</t>
    </rPh>
    <rPh sb="14" eb="15">
      <t>ヒ</t>
    </rPh>
    <rPh sb="15" eb="16">
      <t>オヨ</t>
    </rPh>
    <rPh sb="17" eb="19">
      <t>ホウレイ</t>
    </rPh>
    <rPh sb="20" eb="22">
      <t>キテイ</t>
    </rPh>
    <rPh sb="27" eb="29">
      <t>ニンイ</t>
    </rPh>
    <rPh sb="30" eb="32">
      <t>サクゲン</t>
    </rPh>
    <rPh sb="41" eb="44">
      <t>フジョヒ</t>
    </rPh>
    <rPh sb="49" eb="50">
      <t>ヒ</t>
    </rPh>
    <rPh sb="50" eb="53">
      <t>ダンリョクテキ</t>
    </rPh>
    <rPh sb="54" eb="56">
      <t>セイカク</t>
    </rPh>
    <rPh sb="57" eb="58">
      <t>ツヨ</t>
    </rPh>
    <rPh sb="59" eb="61">
      <t>ケイヒ</t>
    </rPh>
    <rPh sb="65" eb="68">
      <t>ギムテキ</t>
    </rPh>
    <rPh sb="68" eb="70">
      <t>ケイヒ</t>
    </rPh>
    <rPh sb="70" eb="72">
      <t>ヒリツ</t>
    </rPh>
    <rPh sb="78" eb="81">
      <t>ギムテキ</t>
    </rPh>
    <rPh sb="81" eb="83">
      <t>ケイヒ</t>
    </rPh>
    <rPh sb="84" eb="86">
      <t>サイシュツ</t>
    </rPh>
    <rPh sb="86" eb="88">
      <t>ソウガク</t>
    </rPh>
    <rPh sb="89" eb="90">
      <t>シ</t>
    </rPh>
    <rPh sb="92" eb="94">
      <t>ワリアイ</t>
    </rPh>
    <rPh sb="95" eb="96">
      <t>アラワ</t>
    </rPh>
    <rPh sb="104" eb="106">
      <t>ヒリツ</t>
    </rPh>
    <rPh sb="107" eb="108">
      <t>オオ</t>
    </rPh>
    <rPh sb="113" eb="116">
      <t>ケイジョウテキ</t>
    </rPh>
    <rPh sb="116" eb="118">
      <t>ケイヒ</t>
    </rPh>
    <rPh sb="119" eb="121">
      <t>ゾウダイ</t>
    </rPh>
    <rPh sb="121" eb="123">
      <t>ケイコウ</t>
    </rPh>
    <rPh sb="124" eb="125">
      <t>ツヨ</t>
    </rPh>
    <rPh sb="127" eb="129">
      <t>ザイセイ</t>
    </rPh>
    <rPh sb="129" eb="131">
      <t>コウゾウ</t>
    </rPh>
    <rPh sb="132" eb="134">
      <t>アッカ</t>
    </rPh>
    <rPh sb="135" eb="136">
      <t>トモナ</t>
    </rPh>
    <rPh sb="137" eb="140">
      <t>シチョウソン</t>
    </rPh>
    <rPh sb="141" eb="143">
      <t>ザイセイ</t>
    </rPh>
    <rPh sb="143" eb="145">
      <t>コウゾウ</t>
    </rPh>
    <rPh sb="146" eb="149">
      <t>ケンゼンカ</t>
    </rPh>
    <rPh sb="150" eb="151">
      <t>ハカ</t>
    </rPh>
    <rPh sb="152" eb="154">
      <t>バアイ</t>
    </rPh>
    <rPh sb="155" eb="156">
      <t>オオ</t>
    </rPh>
    <rPh sb="158" eb="160">
      <t>ショウガイ</t>
    </rPh>
    <phoneticPr fontId="1"/>
  </si>
  <si>
    <t>義務的経費(人件費 ＋ 扶助費 ＋ 公債費)</t>
    <phoneticPr fontId="1"/>
  </si>
  <si>
    <t>【過去10年間の推移と動向】　
　全てのエリアで令和２年度は減少したが、令和３年度は増加となった。
　全てのエリアでおおむね横ばいであるが、市部は令和２年度以降の数値はそれ以前の数値より減少しているのに対し、郡部、島しょ部は増加している。</t>
    <rPh sb="17" eb="18">
      <t>スベ</t>
    </rPh>
    <rPh sb="24" eb="26">
      <t>レイワ</t>
    </rPh>
    <rPh sb="27" eb="29">
      <t>ネンド</t>
    </rPh>
    <rPh sb="30" eb="32">
      <t>ゲンショウ</t>
    </rPh>
    <rPh sb="36" eb="38">
      <t>レイワ</t>
    </rPh>
    <rPh sb="39" eb="41">
      <t>ネンド</t>
    </rPh>
    <rPh sb="42" eb="44">
      <t>ゾウカ</t>
    </rPh>
    <rPh sb="51" eb="52">
      <t>スベ</t>
    </rPh>
    <rPh sb="62" eb="63">
      <t>ヨコ</t>
    </rPh>
    <rPh sb="70" eb="72">
      <t>シブ</t>
    </rPh>
    <rPh sb="73" eb="75">
      <t>レイワ</t>
    </rPh>
    <rPh sb="76" eb="78">
      <t>ネンド</t>
    </rPh>
    <rPh sb="78" eb="80">
      <t>イコウ</t>
    </rPh>
    <rPh sb="81" eb="83">
      <t>スウチ</t>
    </rPh>
    <rPh sb="86" eb="88">
      <t>イゼン</t>
    </rPh>
    <rPh sb="89" eb="91">
      <t>スウチ</t>
    </rPh>
    <rPh sb="93" eb="95">
      <t>ゲンショウ</t>
    </rPh>
    <rPh sb="101" eb="102">
      <t>タイ</t>
    </rPh>
    <rPh sb="104" eb="106">
      <t>グンブ</t>
    </rPh>
    <rPh sb="107" eb="108">
      <t>トウ</t>
    </rPh>
    <rPh sb="110" eb="111">
      <t>ブ</t>
    </rPh>
    <rPh sb="112" eb="11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</si>
</sst>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9"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lignment vertical="center"/>
    </xf>
    <xf numFmtId="0" fontId="0" fillId="0" borderId="1" xfId="0" applyBorder="1" applyAlignment="1">
      <alignment vertical="center"/>
    </xf>
    <xf numFmtId="0" fontId="4"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center" vertical="center"/>
    </xf>
    <xf numFmtId="38" fontId="2" fillId="0" borderId="15" xfId="0" applyNumberFormat="1" applyFont="1" applyBorder="1" applyAlignment="1">
      <alignment horizontal="right" vertical="center"/>
    </xf>
    <xf numFmtId="176" fontId="2" fillId="0" borderId="16" xfId="0" applyNumberFormat="1" applyFont="1" applyBorder="1" applyAlignment="1">
      <alignment horizontal="right" vertical="center"/>
    </xf>
    <xf numFmtId="38" fontId="2" fillId="0" borderId="17" xfId="0" applyNumberFormat="1" applyFont="1" applyBorder="1" applyAlignment="1">
      <alignment horizontal="right" vertical="center"/>
    </xf>
    <xf numFmtId="176" fontId="2" fillId="0" borderId="18" xfId="0" applyNumberFormat="1" applyFont="1" applyBorder="1" applyAlignment="1">
      <alignment horizontal="right" vertical="center"/>
    </xf>
    <xf numFmtId="38"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38" fontId="2" fillId="0" borderId="13" xfId="0" applyNumberFormat="1" applyFont="1" applyBorder="1" applyAlignment="1">
      <alignment vertical="center"/>
    </xf>
    <xf numFmtId="176" fontId="2" fillId="0" borderId="14" xfId="0" applyNumberFormat="1" applyFont="1" applyBorder="1" applyAlignment="1">
      <alignment vertical="center"/>
    </xf>
    <xf numFmtId="38" fontId="2" fillId="0" borderId="19" xfId="0" applyNumberFormat="1" applyFont="1" applyBorder="1" applyAlignment="1">
      <alignment vertical="center"/>
    </xf>
    <xf numFmtId="176" fontId="2" fillId="0" borderId="20" xfId="0" applyNumberFormat="1" applyFont="1" applyBorder="1" applyAlignment="1">
      <alignment vertical="center"/>
    </xf>
    <xf numFmtId="38" fontId="2" fillId="0" borderId="23" xfId="0" applyNumberFormat="1" applyFont="1" applyBorder="1" applyAlignment="1">
      <alignment vertical="center"/>
    </xf>
    <xf numFmtId="176" fontId="2" fillId="0" borderId="24" xfId="0" applyNumberFormat="1" applyFont="1" applyBorder="1" applyAlignment="1">
      <alignment vertical="center"/>
    </xf>
    <xf numFmtId="38" fontId="2" fillId="0" borderId="27" xfId="0" applyNumberFormat="1" applyFont="1" applyBorder="1" applyAlignment="1">
      <alignment vertical="center"/>
    </xf>
    <xf numFmtId="176" fontId="2" fillId="0" borderId="10" xfId="0" applyNumberFormat="1" applyFont="1" applyBorder="1" applyAlignment="1">
      <alignment vertical="center"/>
    </xf>
    <xf numFmtId="0" fontId="6" fillId="0" borderId="0" xfId="0" applyFont="1"/>
    <xf numFmtId="176" fontId="2" fillId="2" borderId="20" xfId="0" applyNumberFormat="1" applyFont="1" applyFill="1" applyBorder="1" applyAlignment="1">
      <alignment vertical="center"/>
    </xf>
    <xf numFmtId="38" fontId="2" fillId="0" borderId="11" xfId="0" applyNumberFormat="1" applyFont="1" applyBorder="1" applyAlignment="1">
      <alignment vertical="center"/>
    </xf>
    <xf numFmtId="176" fontId="2" fillId="0" borderId="12" xfId="0" applyNumberFormat="1" applyFont="1" applyBorder="1" applyAlignment="1">
      <alignment vertical="center"/>
    </xf>
    <xf numFmtId="38" fontId="2" fillId="0" borderId="17" xfId="0" applyNumberFormat="1" applyFont="1" applyBorder="1" applyAlignment="1">
      <alignment vertical="center"/>
    </xf>
    <xf numFmtId="176" fontId="2" fillId="0" borderId="18" xfId="0" applyNumberFormat="1" applyFont="1" applyBorder="1" applyAlignment="1">
      <alignment vertical="center"/>
    </xf>
    <xf numFmtId="38" fontId="2" fillId="0" borderId="21" xfId="0" applyNumberFormat="1" applyFont="1" applyBorder="1" applyAlignment="1">
      <alignment vertical="center"/>
    </xf>
    <xf numFmtId="176" fontId="2" fillId="0" borderId="22" xfId="0" applyNumberFormat="1" applyFont="1" applyBorder="1" applyAlignment="1">
      <alignment vertical="center"/>
    </xf>
    <xf numFmtId="38" fontId="2" fillId="0" borderId="25" xfId="0" applyNumberFormat="1" applyFont="1" applyBorder="1" applyAlignment="1">
      <alignment vertical="center"/>
    </xf>
    <xf numFmtId="176" fontId="2" fillId="0" borderId="26" xfId="0" applyNumberFormat="1" applyFont="1" applyBorder="1" applyAlignment="1">
      <alignment vertical="center"/>
    </xf>
    <xf numFmtId="176" fontId="2" fillId="2" borderId="18" xfId="0" applyNumberFormat="1" applyFont="1" applyFill="1" applyBorder="1" applyAlignment="1">
      <alignment vertical="center"/>
    </xf>
    <xf numFmtId="176" fontId="8" fillId="0" borderId="30" xfId="0" applyNumberFormat="1" applyFont="1" applyBorder="1" applyAlignment="1">
      <alignment horizontal="right" vertical="center"/>
    </xf>
    <xf numFmtId="176" fontId="8" fillId="0" borderId="20" xfId="0" applyNumberFormat="1" applyFont="1" applyBorder="1" applyAlignment="1">
      <alignment horizontal="right" vertical="center"/>
    </xf>
    <xf numFmtId="176" fontId="2" fillId="0" borderId="20"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30" xfId="0" applyNumberFormat="1" applyFont="1" applyBorder="1" applyAlignment="1">
      <alignment horizontal="right" vertical="center"/>
    </xf>
    <xf numFmtId="38" fontId="8" fillId="0" borderId="31" xfId="0" applyNumberFormat="1" applyFont="1" applyBorder="1" applyAlignment="1">
      <alignment horizontal="right" vertical="center"/>
    </xf>
    <xf numFmtId="38" fontId="8" fillId="0" borderId="32" xfId="0" applyNumberFormat="1" applyFont="1" applyBorder="1" applyAlignment="1">
      <alignment horizontal="right" vertical="center"/>
    </xf>
    <xf numFmtId="38" fontId="2" fillId="0" borderId="32" xfId="0" applyNumberFormat="1" applyFont="1" applyBorder="1" applyAlignment="1">
      <alignment horizontal="right" vertical="center"/>
    </xf>
    <xf numFmtId="38" fontId="2" fillId="0" borderId="33" xfId="0" applyNumberFormat="1" applyFont="1" applyBorder="1" applyAlignment="1">
      <alignment horizontal="right" vertical="center"/>
    </xf>
    <xf numFmtId="38" fontId="2" fillId="0" borderId="31" xfId="0" applyNumberFormat="1" applyFont="1" applyBorder="1" applyAlignment="1">
      <alignment horizontal="right" vertical="center"/>
    </xf>
    <xf numFmtId="0" fontId="0" fillId="0" borderId="0" xfId="0" applyAlignment="1">
      <alignment vertical="top" wrapText="1"/>
    </xf>
    <xf numFmtId="0" fontId="0" fillId="0" borderId="0" xfId="0"/>
    <xf numFmtId="0" fontId="0" fillId="0" borderId="0" xfId="0" applyAlignment="1">
      <alignment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2" fillId="0" borderId="0" xfId="0" applyFont="1" applyAlignment="1">
      <alignment vertical="top" wrapText="1"/>
    </xf>
    <xf numFmtId="0" fontId="2" fillId="0" borderId="19" xfId="0" applyFont="1" applyBorder="1" applyAlignment="1">
      <alignment vertical="center"/>
    </xf>
    <xf numFmtId="0" fontId="2" fillId="0" borderId="18"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27" xfId="0" applyFont="1" applyBorder="1" applyAlignment="1">
      <alignment vertical="center"/>
    </xf>
    <xf numFmtId="0" fontId="2" fillId="0" borderId="26"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calcChain" Target="calcChain.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8"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sharedStrings" Target="sharedStrings.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義務的経費比率</a:t>
            </a:r>
          </a:p>
        </c:rich>
      </c:tx>
      <c:overlay val="0"/>
      <c:spPr>
        <a:noFill/>
        <a:ln w="25400">
          <a:noFill/>
        </a:ln>
      </c:spPr>
    </c:title>
    <c:autoTitleDeleted val="0"/>
    <c:plotArea>
      <c:layout/>
      <c:lineChart>
        <c:grouping val="standard"/>
        <c:varyColors val="0"/>
        <c:ser>
          <c:idx val="0"/>
          <c:order val="0"/>
          <c:tx>
            <c:strRef>
              <c:f>[1]⑧義務的経費比率!$C$4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[1]⑧義務的経費比率!$B$5:$B$14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[1]⑧義務的経費比率!$C$5:$C$14</c:f>
              <c:numCache>
                <c:formatCode>0.0</c:formatCode>
                <c:ptCount val="10"/>
                <c:pt idx="0">
                  <c:v>50.7</c:v>
                </c:pt>
                <c:pt idx="1">
                  <c:v>50</c:v>
                </c:pt>
                <c:pt idx="2">
                  <c:v>49.4</c:v>
                </c:pt>
                <c:pt idx="3">
                  <c:v>49.9</c:v>
                </c:pt>
                <c:pt idx="4">
                  <c:v>50.4</c:v>
                </c:pt>
                <c:pt idx="5">
                  <c:v>50.4</c:v>
                </c:pt>
                <c:pt idx="6">
                  <c:v>50.3</c:v>
                </c:pt>
                <c:pt idx="7">
                  <c:v>39.5</c:v>
                </c:pt>
                <c:pt idx="8">
                  <c:v>49.9</c:v>
                </c:pt>
                <c:pt idx="9">
                  <c:v>48.1</c:v>
                </c:pt>
              </c:numCache>
            </c:numRef>
          </c:val>
          <c:smooth val="0"/>
          <c:extLst>
            <c:ext xmlns:c16="http://schemas.microsoft.com/office/drawing/2014/chart" uri="{C3380CC4-5D6E-409C-BE32-E72D297353CC}">
              <c16:uniqueId val="{00000000-327D-48EE-A629-A247D03A2C73}"/>
            </c:ext>
          </c:extLst>
        </c:ser>
        <c:ser>
          <c:idx val="1"/>
          <c:order val="1"/>
          <c:tx>
            <c:strRef>
              <c:f>[1]⑧義務的経費比率!$D$4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[1]⑧義務的経費比率!$B$5:$B$14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[1]⑧義務的経費比率!$D$5:$D$14</c:f>
              <c:numCache>
                <c:formatCode>0.0</c:formatCode>
                <c:ptCount val="10"/>
                <c:pt idx="0">
                  <c:v>33.799999999999997</c:v>
                </c:pt>
                <c:pt idx="1">
                  <c:v>33.299999999999997</c:v>
                </c:pt>
                <c:pt idx="2">
                  <c:v>34.4</c:v>
                </c:pt>
                <c:pt idx="3">
                  <c:v>34.799999999999997</c:v>
                </c:pt>
                <c:pt idx="4">
                  <c:v>34.4</c:v>
                </c:pt>
                <c:pt idx="5">
                  <c:v>34.1</c:v>
                </c:pt>
                <c:pt idx="6">
                  <c:v>32.1</c:v>
                </c:pt>
                <c:pt idx="7">
                  <c:v>30.1</c:v>
                </c:pt>
                <c:pt idx="8">
                  <c:v>35.9</c:v>
                </c:pt>
                <c:pt idx="9">
                  <c:v>36</c:v>
                </c:pt>
              </c:numCache>
            </c:numRef>
          </c:val>
          <c:smooth val="0"/>
          <c:extLst>
            <c:ext xmlns:c16="http://schemas.microsoft.com/office/drawing/2014/chart" uri="{C3380CC4-5D6E-409C-BE32-E72D297353CC}">
              <c16:uniqueId val="{00000001-327D-48EE-A629-A247D03A2C73}"/>
            </c:ext>
          </c:extLst>
        </c:ser>
        <c:ser>
          <c:idx val="2"/>
          <c:order val="2"/>
          <c:tx>
            <c:strRef>
              <c:f>[1]⑧義務的経費比率!$E$4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[1]⑧義務的経費比率!$B$5:$B$14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[1]⑧義務的経費比率!$E$5:$E$14</c:f>
              <c:numCache>
                <c:formatCode>0.0</c:formatCode>
                <c:ptCount val="10"/>
                <c:pt idx="0">
                  <c:v>27.9</c:v>
                </c:pt>
                <c:pt idx="1">
                  <c:v>25.9</c:v>
                </c:pt>
                <c:pt idx="2">
                  <c:v>25.9</c:v>
                </c:pt>
                <c:pt idx="3">
                  <c:v>27.1</c:v>
                </c:pt>
                <c:pt idx="4">
                  <c:v>26.7</c:v>
                </c:pt>
                <c:pt idx="5">
                  <c:v>27.2</c:v>
                </c:pt>
                <c:pt idx="6">
                  <c:v>27.2</c:v>
                </c:pt>
                <c:pt idx="7">
                  <c:v>24.1</c:v>
                </c:pt>
                <c:pt idx="8">
                  <c:v>29.7</c:v>
                </c:pt>
                <c:pt idx="9">
                  <c:v>28.5</c:v>
                </c:pt>
              </c:numCache>
            </c:numRef>
          </c:val>
          <c:smooth val="0"/>
          <c:extLst>
            <c:ext xmlns:c16="http://schemas.microsoft.com/office/drawing/2014/chart" uri="{C3380CC4-5D6E-409C-BE32-E72D297353CC}">
              <c16:uniqueId val="{00000002-327D-48EE-A629-A247D03A2C73}"/>
            </c:ext>
          </c:extLst>
        </c:ser>
        <c:dLbls>
          <c:showLegendKey val="0"/>
          <c:showVal val="0"/>
          <c:showCatName val="0"/>
          <c:showSerName val="0"/>
          <c:showPercent val="0"/>
          <c:showBubbleSize val="0"/>
        </c:dLbls>
        <c:marker val="1"/>
        <c:smooth val="0"/>
        <c:axId val="1938354976"/>
        <c:axId val="1938349536"/>
      </c:lineChart>
      <c:catAx>
        <c:axId val="1938354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49536"/>
        <c:crosses val="autoZero"/>
        <c:auto val="1"/>
        <c:lblAlgn val="ctr"/>
        <c:lblOffset val="100"/>
        <c:tickLblSkip val="1"/>
        <c:tickMarkSkip val="1"/>
        <c:noMultiLvlLbl val="0"/>
      </c:catAx>
      <c:valAx>
        <c:axId val="1938349536"/>
        <c:scaling>
          <c:orientation val="minMax"/>
          <c:max val="60"/>
          <c:min val="20"/>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497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26987</xdr:colOff>
      <xdr:row>13</xdr:row>
      <xdr:rowOff>4761</xdr:rowOff>
    </xdr:from>
    <xdr:to>
      <xdr:col>17</xdr:col>
      <xdr:colOff>184187</xdr:colOff>
      <xdr:row>24</xdr:row>
      <xdr:rowOff>232611</xdr:rowOff>
    </xdr:to>
    <xdr:graphicFrame macro="">
      <xdr:nvGraphicFramePr>
        <xdr:cNvPr id="2" name="グラフ 1">
          <a:extLst>
            <a:ext uri="{FF2B5EF4-FFF2-40B4-BE49-F238E27FC236}">
              <a16:creationId xmlns:a16="http://schemas.microsoft.com/office/drawing/2014/main" id="{E9C68604-03A1-4DCA-82A0-8D6DA766D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9.xlsx" TargetMode="External"/><Relationship Id="rId1" Type="http://schemas.openxmlformats.org/officeDocument/2006/relationships/externalLinkPath" Target="/Users/user06/Desktop/&#36001;&#25919;&#21147;&#65297;&#34892;&#20837;&#12428;/&#37117;HP&#65288;&#24066;&#30010;&#26449;&#65289;&#65291;&#27770;&#31639;&#21454;&#25903;&#12398;&#29366;&#27841;&#65288;23&#21306;&#65289;/9.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0.xlsx" TargetMode="External"/><Relationship Id="rId1" Type="http://schemas.openxmlformats.org/officeDocument/2006/relationships/externalLinkPath" Target="/Users/user06/Desktop/&#36001;&#25919;&#21147;&#65297;&#34892;&#20837;&#12428;/&#37117;HP&#65288;&#24066;&#30010;&#26449;&#65289;&#65291;&#27770;&#31639;&#21454;&#25903;&#12398;&#29366;&#27841;&#65288;23&#21306;&#65289;/10.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1.xlsx" TargetMode="External"/><Relationship Id="rId1" Type="http://schemas.openxmlformats.org/officeDocument/2006/relationships/externalLinkPath" Target="/Users/user06/Desktop/&#36001;&#25919;&#21147;&#65297;&#34892;&#20837;&#12428;/&#37117;HP&#65288;&#24066;&#30010;&#26449;&#65289;&#65291;&#27770;&#31639;&#21454;&#25903;&#12398;&#29366;&#27841;&#65288;23&#21306;&#65289;/1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2.xlsx" TargetMode="External"/><Relationship Id="rId1" Type="http://schemas.openxmlformats.org/officeDocument/2006/relationships/externalLinkPath" Target="/Users/user06/Desktop/&#36001;&#25919;&#21147;&#65297;&#34892;&#20837;&#12428;/&#37117;HP&#65288;&#24066;&#30010;&#26449;&#65289;&#65291;&#27770;&#31639;&#21454;&#25903;&#12398;&#29366;&#27841;&#65288;23&#21306;&#65289;/12.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3.xlsx" TargetMode="External"/><Relationship Id="rId1" Type="http://schemas.openxmlformats.org/officeDocument/2006/relationships/externalLinkPath" Target="/Users/user06/Desktop/&#36001;&#25919;&#21147;&#65297;&#34892;&#20837;&#12428;/&#37117;HP&#65288;&#24066;&#30010;&#26449;&#65289;&#65291;&#27770;&#31639;&#21454;&#25903;&#12398;&#29366;&#27841;&#65288;23&#21306;&#65289;/13.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4.xlsx" TargetMode="External"/><Relationship Id="rId1" Type="http://schemas.openxmlformats.org/officeDocument/2006/relationships/externalLinkPath" Target="/Users/user06/Desktop/&#36001;&#25919;&#21147;&#65297;&#34892;&#20837;&#12428;/&#37117;HP&#65288;&#24066;&#30010;&#26449;&#65289;&#65291;&#27770;&#31639;&#21454;&#25903;&#12398;&#29366;&#27841;&#65288;23&#21306;&#65289;/14.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5.xlsx" TargetMode="External"/><Relationship Id="rId1" Type="http://schemas.openxmlformats.org/officeDocument/2006/relationships/externalLinkPath" Target="/Users/user06/Desktop/&#36001;&#25919;&#21147;&#65297;&#34892;&#20837;&#12428;/&#37117;HP&#65288;&#24066;&#30010;&#26449;&#65289;&#65291;&#27770;&#31639;&#21454;&#25903;&#12398;&#29366;&#27841;&#65288;23&#21306;&#65289;/15.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6.xlsx" TargetMode="External"/><Relationship Id="rId1" Type="http://schemas.openxmlformats.org/officeDocument/2006/relationships/externalLinkPath" Target="/Users/user06/Desktop/&#36001;&#25919;&#21147;&#65297;&#34892;&#20837;&#12428;/&#37117;HP&#65288;&#24066;&#30010;&#26449;&#65289;&#65291;&#27770;&#31639;&#21454;&#25903;&#12398;&#29366;&#27841;&#65288;23&#21306;&#65289;/16.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7.xlsx" TargetMode="External"/><Relationship Id="rId1" Type="http://schemas.openxmlformats.org/officeDocument/2006/relationships/externalLinkPath" Target="/Users/user06/Desktop/&#36001;&#25919;&#21147;&#65297;&#34892;&#20837;&#12428;/&#37117;HP&#65288;&#24066;&#30010;&#26449;&#65289;&#65291;&#27770;&#31639;&#21454;&#25903;&#12398;&#29366;&#27841;&#65288;23&#21306;&#65289;/17.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8.xlsx" TargetMode="External"/><Relationship Id="rId1" Type="http://schemas.openxmlformats.org/officeDocument/2006/relationships/externalLinkPath" Target="/Users/user06/Desktop/&#36001;&#25919;&#21147;&#65297;&#34892;&#20837;&#12428;/&#37117;HP&#65288;&#24066;&#30010;&#26449;&#65289;&#65291;&#27770;&#31639;&#21454;&#25903;&#12398;&#29366;&#27841;&#65288;23&#21306;&#65289;/1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xlsx" TargetMode="External"/><Relationship Id="rId1" Type="http://schemas.openxmlformats.org/officeDocument/2006/relationships/externalLinkPath" Target="/Users/user06/Desktop/&#36001;&#25919;&#21147;&#65297;&#34892;&#20837;&#12428;/&#37117;HP&#65288;&#24066;&#30010;&#26449;&#65289;&#65291;&#27770;&#31639;&#21454;&#25903;&#12398;&#29366;&#27841;&#65288;23&#21306;&#65289;/1.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9.xlsx" TargetMode="External"/><Relationship Id="rId1" Type="http://schemas.openxmlformats.org/officeDocument/2006/relationships/externalLinkPath" Target="/Users/user06/Desktop/&#36001;&#25919;&#21147;&#65297;&#34892;&#20837;&#12428;/&#37117;HP&#65288;&#24066;&#30010;&#26449;&#65289;&#65291;&#27770;&#31639;&#21454;&#25903;&#12398;&#29366;&#27841;&#65288;23&#21306;&#65289;/19.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0.xlsx" TargetMode="External"/><Relationship Id="rId1" Type="http://schemas.openxmlformats.org/officeDocument/2006/relationships/externalLinkPath" Target="/Users/user06/Desktop/&#36001;&#25919;&#21147;&#65297;&#34892;&#20837;&#12428;/&#37117;HP&#65288;&#24066;&#30010;&#26449;&#65289;&#65291;&#27770;&#31639;&#21454;&#25903;&#12398;&#29366;&#27841;&#65288;23&#21306;&#65289;/20.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1.xlsx" TargetMode="External"/><Relationship Id="rId1" Type="http://schemas.openxmlformats.org/officeDocument/2006/relationships/externalLinkPath" Target="/Users/user06/Desktop/&#36001;&#25919;&#21147;&#65297;&#34892;&#20837;&#12428;/&#37117;HP&#65288;&#24066;&#30010;&#26449;&#65289;&#65291;&#27770;&#31639;&#21454;&#25903;&#12398;&#29366;&#27841;&#65288;23&#21306;&#65289;/21.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2.xlsx" TargetMode="External"/><Relationship Id="rId1" Type="http://schemas.openxmlformats.org/officeDocument/2006/relationships/externalLinkPath" Target="/Users/user06/Desktop/&#36001;&#25919;&#21147;&#65297;&#34892;&#20837;&#12428;/&#37117;HP&#65288;&#24066;&#30010;&#26449;&#65289;&#65291;&#27770;&#31639;&#21454;&#25903;&#12398;&#29366;&#27841;&#65288;23&#21306;&#65289;/22.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3.xlsx" TargetMode="External"/><Relationship Id="rId1" Type="http://schemas.openxmlformats.org/officeDocument/2006/relationships/externalLinkPath" Target="/Users/user06/Desktop/&#36001;&#25919;&#21147;&#65297;&#34892;&#20837;&#12428;/&#37117;HP&#65288;&#24066;&#30010;&#26449;&#65289;&#65291;&#27770;&#31639;&#21454;&#25903;&#12398;&#29366;&#27841;&#65288;23&#21306;&#65289;/23.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4.xlsx" TargetMode="External"/><Relationship Id="rId1" Type="http://schemas.openxmlformats.org/officeDocument/2006/relationships/externalLinkPath" Target="/Users/user06/Desktop/&#36001;&#25919;&#21147;&#65297;&#34892;&#20837;&#12428;/&#37117;HP&#65288;&#24066;&#30010;&#26449;&#65289;&#65291;&#27770;&#31639;&#21454;&#25903;&#12398;&#29366;&#27841;&#65288;23&#21306;&#65289;/24.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5.xlsx" TargetMode="External"/><Relationship Id="rId1" Type="http://schemas.openxmlformats.org/officeDocument/2006/relationships/externalLinkPath" Target="/Users/user06/Desktop/&#36001;&#25919;&#21147;&#65297;&#34892;&#20837;&#12428;/&#37117;HP&#65288;&#24066;&#30010;&#26449;&#65289;&#65291;&#27770;&#31639;&#21454;&#25903;&#12398;&#29366;&#27841;&#65288;23&#21306;&#65289;/25.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6.xlsx" TargetMode="External"/><Relationship Id="rId1" Type="http://schemas.openxmlformats.org/officeDocument/2006/relationships/externalLinkPath" Target="/Users/user06/Desktop/&#36001;&#25919;&#21147;&#65297;&#34892;&#20837;&#12428;/&#37117;HP&#65288;&#24066;&#30010;&#26449;&#65289;&#65291;&#27770;&#31639;&#21454;&#25903;&#12398;&#29366;&#27841;&#65288;23&#21306;&#65289;/26.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7.xlsx" TargetMode="External"/><Relationship Id="rId1" Type="http://schemas.openxmlformats.org/officeDocument/2006/relationships/externalLinkPath" Target="/Users/user06/Desktop/&#36001;&#25919;&#21147;&#65297;&#34892;&#20837;&#12428;/&#37117;HP&#65288;&#24066;&#30010;&#26449;&#65289;&#65291;&#27770;&#31639;&#21454;&#25903;&#12398;&#29366;&#27841;&#65288;23&#21306;&#65289;/27.xlsx"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8.xlsx" TargetMode="External"/><Relationship Id="rId1" Type="http://schemas.openxmlformats.org/officeDocument/2006/relationships/externalLinkPath" Target="/Users/user06/Desktop/&#36001;&#25919;&#21147;&#65297;&#34892;&#20837;&#12428;/&#37117;HP&#65288;&#24066;&#30010;&#26449;&#65289;&#65291;&#27770;&#31639;&#21454;&#25903;&#12398;&#29366;&#27841;&#65288;23&#21306;&#65289;/2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xlsx" TargetMode="External"/><Relationship Id="rId1" Type="http://schemas.openxmlformats.org/officeDocument/2006/relationships/externalLinkPath" Target="/Users/user06/Desktop/&#36001;&#25919;&#21147;&#65297;&#34892;&#20837;&#12428;/&#37117;HP&#65288;&#24066;&#30010;&#26449;&#65289;&#65291;&#27770;&#31639;&#21454;&#25903;&#12398;&#29366;&#27841;&#65288;23&#21306;&#65289;/2.xlsx"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9.xlsx" TargetMode="External"/><Relationship Id="rId1" Type="http://schemas.openxmlformats.org/officeDocument/2006/relationships/externalLinkPath" Target="/Users/user06/Desktop/&#36001;&#25919;&#21147;&#65297;&#34892;&#20837;&#12428;/&#37117;HP&#65288;&#24066;&#30010;&#26449;&#65289;&#65291;&#27770;&#31639;&#21454;&#25903;&#12398;&#29366;&#27841;&#65288;23&#21306;&#65289;/29.xlsx"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0.xlsx" TargetMode="External"/><Relationship Id="rId1" Type="http://schemas.openxmlformats.org/officeDocument/2006/relationships/externalLinkPath" Target="/Users/user06/Desktop/&#36001;&#25919;&#21147;&#65297;&#34892;&#20837;&#12428;/&#37117;HP&#65288;&#24066;&#30010;&#26449;&#65289;&#65291;&#27770;&#31639;&#21454;&#25903;&#12398;&#29366;&#27841;&#65288;23&#21306;&#65289;/30.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1.xlsx" TargetMode="External"/><Relationship Id="rId1" Type="http://schemas.openxmlformats.org/officeDocument/2006/relationships/externalLinkPath" Target="/Users/user06/Desktop/&#36001;&#25919;&#21147;&#65297;&#34892;&#20837;&#12428;/&#37117;HP&#65288;&#24066;&#30010;&#26449;&#65289;&#65291;&#27770;&#31639;&#21454;&#25903;&#12398;&#29366;&#27841;&#65288;23&#21306;&#65289;/31.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2.xlsx" TargetMode="External"/><Relationship Id="rId1" Type="http://schemas.openxmlformats.org/officeDocument/2006/relationships/externalLinkPath" Target="/Users/user06/Desktop/&#36001;&#25919;&#21147;&#65297;&#34892;&#20837;&#12428;/&#37117;HP&#65288;&#24066;&#30010;&#26449;&#65289;&#65291;&#27770;&#31639;&#21454;&#25903;&#12398;&#29366;&#27841;&#65288;23&#21306;&#65289;/32.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3.xlsx" TargetMode="External"/><Relationship Id="rId1" Type="http://schemas.openxmlformats.org/officeDocument/2006/relationships/externalLinkPath" Target="/Users/user06/Desktop/&#36001;&#25919;&#21147;&#65297;&#34892;&#20837;&#12428;/&#37117;HP&#65288;&#24066;&#30010;&#26449;&#65289;&#65291;&#27770;&#31639;&#21454;&#25903;&#12398;&#29366;&#27841;&#65288;23&#21306;&#65289;/33.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4.xlsx" TargetMode="External"/><Relationship Id="rId1" Type="http://schemas.openxmlformats.org/officeDocument/2006/relationships/externalLinkPath" Target="/Users/user06/Desktop/&#36001;&#25919;&#21147;&#65297;&#34892;&#20837;&#12428;/&#37117;HP&#65288;&#24066;&#30010;&#26449;&#65289;&#65291;&#27770;&#31639;&#21454;&#25903;&#12398;&#29366;&#27841;&#65288;23&#21306;&#65289;/34.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5.xlsx" TargetMode="External"/><Relationship Id="rId1" Type="http://schemas.openxmlformats.org/officeDocument/2006/relationships/externalLinkPath" Target="/Users/user06/Desktop/&#36001;&#25919;&#21147;&#65297;&#34892;&#20837;&#12428;/&#37117;HP&#65288;&#24066;&#30010;&#26449;&#65289;&#65291;&#27770;&#31639;&#21454;&#25903;&#12398;&#29366;&#27841;&#65288;23&#21306;&#65289;/35.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6.xlsx" TargetMode="External"/><Relationship Id="rId1" Type="http://schemas.openxmlformats.org/officeDocument/2006/relationships/externalLinkPath" Target="/Users/user06/Desktop/&#36001;&#25919;&#21147;&#65297;&#34892;&#20837;&#12428;/&#37117;HP&#65288;&#24066;&#30010;&#26449;&#65289;&#65291;&#27770;&#31639;&#21454;&#25903;&#12398;&#29366;&#27841;&#65288;23&#21306;&#65289;/36.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7.xlsx" TargetMode="External"/><Relationship Id="rId1" Type="http://schemas.openxmlformats.org/officeDocument/2006/relationships/externalLinkPath" Target="/Users/user06/Desktop/&#36001;&#25919;&#21147;&#65297;&#34892;&#20837;&#12428;/&#37117;HP&#65288;&#24066;&#30010;&#26449;&#65289;&#65291;&#27770;&#31639;&#21454;&#25903;&#12398;&#29366;&#27841;&#65288;23&#21306;&#65289;/37.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8.xlsx" TargetMode="External"/><Relationship Id="rId1" Type="http://schemas.openxmlformats.org/officeDocument/2006/relationships/externalLinkPath" Target="/Users/user06/Desktop/&#36001;&#25919;&#21147;&#65297;&#34892;&#20837;&#12428;/&#37117;HP&#65288;&#24066;&#30010;&#26449;&#65289;&#65291;&#27770;&#31639;&#21454;&#25903;&#12398;&#29366;&#27841;&#65288;23&#21306;&#65289;/3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xlsx" TargetMode="External"/><Relationship Id="rId1" Type="http://schemas.openxmlformats.org/officeDocument/2006/relationships/externalLinkPath" Target="/Users/user06/Desktop/&#36001;&#25919;&#21147;&#65297;&#34892;&#20837;&#12428;/&#37117;HP&#65288;&#24066;&#30010;&#26449;&#65289;&#65291;&#27770;&#31639;&#21454;&#25903;&#12398;&#29366;&#27841;&#65288;23&#21306;&#65289;/3.xlsx"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9.xlsx" TargetMode="External"/><Relationship Id="rId1" Type="http://schemas.openxmlformats.org/officeDocument/2006/relationships/externalLinkPath" Target="/Users/user06/Desktop/&#36001;&#25919;&#21147;&#65297;&#34892;&#20837;&#12428;/&#37117;HP&#65288;&#24066;&#30010;&#26449;&#65289;&#65291;&#27770;&#31639;&#21454;&#25903;&#12398;&#29366;&#27841;&#65288;23&#21306;&#65289;/3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4.xlsx" TargetMode="External"/><Relationship Id="rId1" Type="http://schemas.openxmlformats.org/officeDocument/2006/relationships/externalLinkPath" Target="/Users/user06/Desktop/&#36001;&#25919;&#21147;&#65297;&#34892;&#20837;&#12428;/&#37117;HP&#65288;&#24066;&#30010;&#26449;&#65289;&#65291;&#27770;&#31639;&#21454;&#25903;&#12398;&#29366;&#27841;&#65288;23&#21306;&#65289;/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5.xlsx" TargetMode="External"/><Relationship Id="rId1" Type="http://schemas.openxmlformats.org/officeDocument/2006/relationships/externalLinkPath" Target="/Users/user06/Desktop/&#36001;&#25919;&#21147;&#65297;&#34892;&#20837;&#12428;/&#37117;HP&#65288;&#24066;&#30010;&#26449;&#65289;&#65291;&#27770;&#31639;&#21454;&#25903;&#12398;&#29366;&#27841;&#65288;23&#21306;&#65289;/5.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6.xlsx" TargetMode="External"/><Relationship Id="rId1" Type="http://schemas.openxmlformats.org/officeDocument/2006/relationships/externalLinkPath" Target="/Users/user06/Desktop/&#36001;&#25919;&#21147;&#65297;&#34892;&#20837;&#12428;/&#37117;HP&#65288;&#24066;&#30010;&#26449;&#65289;&#65291;&#27770;&#31639;&#21454;&#25903;&#12398;&#29366;&#27841;&#65288;23&#21306;&#65289;/6.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7.xlsx" TargetMode="External"/><Relationship Id="rId1" Type="http://schemas.openxmlformats.org/officeDocument/2006/relationships/externalLinkPath" Target="/Users/user06/Desktop/&#36001;&#25919;&#21147;&#65297;&#34892;&#20837;&#12428;/&#37117;HP&#65288;&#24066;&#30010;&#26449;&#65289;&#65291;&#27770;&#31639;&#21454;&#25903;&#12398;&#29366;&#27841;&#65288;23&#21306;&#65289;/7.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8.xlsx" TargetMode="External"/><Relationship Id="rId1" Type="http://schemas.openxmlformats.org/officeDocument/2006/relationships/externalLinkPath" Target="/Users/user06/Desktop/&#36001;&#25919;&#21147;&#65297;&#34892;&#20837;&#12428;/&#37117;HP&#65288;&#24066;&#30010;&#26449;&#65289;&#65291;&#27770;&#31639;&#21454;&#25903;&#12398;&#29366;&#27841;&#65288;23&#21306;&#6528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row r="4">
          <cell r="C4" t="str">
            <v>市部</v>
          </cell>
          <cell r="D4" t="str">
            <v>郡部</v>
          </cell>
          <cell r="E4" t="str">
            <v>島しょ部</v>
          </cell>
        </row>
        <row r="5">
          <cell r="B5" t="str">
            <v>H25</v>
          </cell>
          <cell r="C5">
            <v>50.7</v>
          </cell>
          <cell r="D5">
            <v>33.799999999999997</v>
          </cell>
          <cell r="E5">
            <v>27.9</v>
          </cell>
        </row>
        <row r="6">
          <cell r="B6" t="str">
            <v>H26</v>
          </cell>
          <cell r="C6">
            <v>50</v>
          </cell>
          <cell r="D6">
            <v>33.299999999999997</v>
          </cell>
          <cell r="E6">
            <v>25.9</v>
          </cell>
        </row>
        <row r="7">
          <cell r="B7" t="str">
            <v>H27</v>
          </cell>
          <cell r="C7">
            <v>49.4</v>
          </cell>
          <cell r="D7">
            <v>34.4</v>
          </cell>
          <cell r="E7">
            <v>25.9</v>
          </cell>
        </row>
        <row r="8">
          <cell r="B8" t="str">
            <v>H28</v>
          </cell>
          <cell r="C8">
            <v>49.9</v>
          </cell>
          <cell r="D8">
            <v>34.799999999999997</v>
          </cell>
          <cell r="E8">
            <v>27.1</v>
          </cell>
        </row>
        <row r="9">
          <cell r="B9" t="str">
            <v>H29</v>
          </cell>
          <cell r="C9">
            <v>50.4</v>
          </cell>
          <cell r="D9">
            <v>34.4</v>
          </cell>
          <cell r="E9">
            <v>26.7</v>
          </cell>
        </row>
        <row r="10">
          <cell r="B10" t="str">
            <v>H30</v>
          </cell>
          <cell r="C10">
            <v>50.4</v>
          </cell>
          <cell r="D10">
            <v>34.1</v>
          </cell>
          <cell r="E10">
            <v>27.2</v>
          </cell>
        </row>
        <row r="11">
          <cell r="B11" t="str">
            <v>H31・R1</v>
          </cell>
          <cell r="C11">
            <v>50.3</v>
          </cell>
          <cell r="D11">
            <v>32.1</v>
          </cell>
          <cell r="E11">
            <v>27.2</v>
          </cell>
        </row>
        <row r="12">
          <cell r="B12" t="str">
            <v>R2</v>
          </cell>
          <cell r="C12">
            <v>39.5</v>
          </cell>
          <cell r="D12">
            <v>30.1</v>
          </cell>
          <cell r="E12">
            <v>24.1</v>
          </cell>
        </row>
        <row r="13">
          <cell r="B13" t="str">
            <v>R3</v>
          </cell>
          <cell r="C13">
            <v>49.9</v>
          </cell>
          <cell r="D13">
            <v>35.9</v>
          </cell>
          <cell r="E13">
            <v>29.7</v>
          </cell>
        </row>
        <row r="14">
          <cell r="B14" t="str">
            <v>R4</v>
          </cell>
          <cell r="C14">
            <v>48.1</v>
          </cell>
          <cell r="D14">
            <v>36</v>
          </cell>
          <cell r="E14">
            <v>28.5</v>
          </cell>
        </row>
      </sheetData>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町田市"/>
    </sheetNames>
    <sheetDataSet>
      <sheetData sheetId="0">
        <row r="10">
          <cell r="V10">
            <v>9.445424869808221</v>
          </cell>
        </row>
        <row r="69">
          <cell r="AY69">
            <v>88230880</v>
          </cell>
          <cell r="BC69">
            <v>50.7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金井市"/>
    </sheetNames>
    <sheetDataSet>
      <sheetData sheetId="0">
        <row r="10">
          <cell r="V10">
            <v>10.386048601671952</v>
          </cell>
        </row>
        <row r="69">
          <cell r="AY69">
            <v>24642749</v>
          </cell>
          <cell r="BC69">
            <v>48.827342258665333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平市"/>
    </sheetNames>
    <sheetDataSet>
      <sheetData sheetId="0">
        <row r="10">
          <cell r="V10">
            <v>13.499742121688834</v>
          </cell>
        </row>
        <row r="69">
          <cell r="AY69">
            <v>38457202</v>
          </cell>
          <cell r="BC69">
            <v>45.534764201444823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野市"/>
    </sheetNames>
    <sheetDataSet>
      <sheetData sheetId="0">
        <row r="10">
          <cell r="V10">
            <v>7.4116082298345489</v>
          </cell>
        </row>
        <row r="69">
          <cell r="AY69">
            <v>37552806</v>
          </cell>
          <cell r="BC69">
            <v>49.720378524006136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村山市"/>
    </sheetNames>
    <sheetDataSet>
      <sheetData sheetId="0">
        <row r="10">
          <cell r="V10">
            <v>8.4163171258842997</v>
          </cell>
        </row>
        <row r="69">
          <cell r="AY69">
            <v>32614283</v>
          </cell>
          <cell r="BC69">
            <v>48.050093474698052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分寺市"/>
    </sheetNames>
    <sheetDataSet>
      <sheetData sheetId="0">
        <row r="10">
          <cell r="V10">
            <v>10.181305177012392</v>
          </cell>
        </row>
        <row r="69">
          <cell r="AY69">
            <v>25715832</v>
          </cell>
          <cell r="BC69">
            <v>47.433982941140862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立市"/>
    </sheetNames>
    <sheetDataSet>
      <sheetData sheetId="0">
        <row r="10">
          <cell r="V10">
            <v>4.7297617602688424</v>
          </cell>
        </row>
        <row r="69">
          <cell r="AY69">
            <v>19156431</v>
          </cell>
          <cell r="BC69">
            <v>54.394013749200234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福生市"/>
    </sheetNames>
    <sheetDataSet>
      <sheetData sheetId="0">
        <row r="10">
          <cell r="V10">
            <v>13.413649440246683</v>
          </cell>
        </row>
        <row r="69">
          <cell r="AY69">
            <v>13063400</v>
          </cell>
          <cell r="BC69">
            <v>45.9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狛江市"/>
    </sheetNames>
    <sheetDataSet>
      <sheetData sheetId="0">
        <row r="10">
          <cell r="V10">
            <v>11.836272658110246</v>
          </cell>
        </row>
        <row r="69">
          <cell r="AY69">
            <v>16653047</v>
          </cell>
          <cell r="BC69">
            <v>47.64132207742928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大和市"/>
    </sheetNames>
    <sheetDataSet>
      <sheetData sheetId="0">
        <row r="10">
          <cell r="V10">
            <v>16.248509772481142</v>
          </cell>
        </row>
        <row r="69">
          <cell r="AY69">
            <v>18958010</v>
          </cell>
          <cell r="BC69">
            <v>50.448294516977398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王子市"/>
    </sheetNames>
    <sheetDataSet>
      <sheetData sheetId="0">
        <row r="10">
          <cell r="V10">
            <v>5.3137771568545356</v>
          </cell>
        </row>
        <row r="69">
          <cell r="AY69">
            <v>122157021</v>
          </cell>
          <cell r="BC69">
            <v>53.5</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清瀬市"/>
    </sheetNames>
    <sheetDataSet>
      <sheetData sheetId="0">
        <row r="10">
          <cell r="V10">
            <v>14.46867263849286</v>
          </cell>
        </row>
        <row r="69">
          <cell r="AY69">
            <v>18207310</v>
          </cell>
          <cell r="BC69">
            <v>51.758802798083217</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久留米市"/>
    </sheetNames>
    <sheetDataSet>
      <sheetData sheetId="0">
        <row r="10">
          <cell r="V10">
            <v>2.8020573197235459</v>
          </cell>
        </row>
        <row r="69">
          <cell r="AY69">
            <v>24398893</v>
          </cell>
          <cell r="BC69">
            <v>48.84344680781382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村山市"/>
    </sheetNames>
    <sheetDataSet>
      <sheetData sheetId="0">
        <row r="10">
          <cell r="V10">
            <v>5.7026465290666062</v>
          </cell>
        </row>
        <row r="69">
          <cell r="AY69">
            <v>17024723</v>
          </cell>
          <cell r="BC69">
            <v>54.116335007338009</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多摩市"/>
    </sheetNames>
    <sheetDataSet>
      <sheetData sheetId="0">
        <row r="10">
          <cell r="V10">
            <v>7.765663917806374</v>
          </cell>
        </row>
        <row r="69">
          <cell r="AY69">
            <v>28078934</v>
          </cell>
          <cell r="BC69">
            <v>41.398539392876508</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稲城市"/>
    </sheetNames>
    <sheetDataSet>
      <sheetData sheetId="0">
        <row r="10">
          <cell r="V10">
            <v>11.710271647612762</v>
          </cell>
        </row>
        <row r="69">
          <cell r="AY69">
            <v>19303018</v>
          </cell>
          <cell r="BC69">
            <v>51.343161165402229</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羽村市"/>
    </sheetNames>
    <sheetDataSet>
      <sheetData sheetId="0">
        <row r="10">
          <cell r="V10">
            <v>10.466093430109741</v>
          </cell>
        </row>
        <row r="69">
          <cell r="AY69">
            <v>12801232</v>
          </cell>
          <cell r="BC69">
            <v>49.3</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あきる野市"/>
    </sheetNames>
    <sheetDataSet>
      <sheetData sheetId="0">
        <row r="10">
          <cell r="V10">
            <v>7.3979571889131082</v>
          </cell>
        </row>
        <row r="69">
          <cell r="AY69">
            <v>16913953</v>
          </cell>
          <cell r="BC69">
            <v>47.748541603213255</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西東京市"/>
    </sheetNames>
    <sheetDataSet>
      <sheetData sheetId="0">
        <row r="10">
          <cell r="V10">
            <v>7.5953758611950999</v>
          </cell>
        </row>
        <row r="69">
          <cell r="AY69">
            <v>40072379</v>
          </cell>
          <cell r="BC69">
            <v>47.97366228709614</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瑞穂町"/>
    </sheetNames>
    <sheetDataSet>
      <sheetData sheetId="0">
        <row r="10">
          <cell r="V10">
            <v>6.3676347159212474</v>
          </cell>
        </row>
        <row r="69">
          <cell r="AY69">
            <v>6568162</v>
          </cell>
          <cell r="BC69">
            <v>41.972779330168542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の出町"/>
    </sheetNames>
    <sheetDataSet>
      <sheetData sheetId="0">
        <row r="10">
          <cell r="V10">
            <v>7.544990169754497</v>
          </cell>
        </row>
        <row r="69">
          <cell r="AY69">
            <v>4038141</v>
          </cell>
          <cell r="BC69">
            <v>40.532124652307139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立川市"/>
    </sheetNames>
    <sheetDataSet>
      <sheetData sheetId="0">
        <row r="10">
          <cell r="V10">
            <v>11.895374363579544</v>
          </cell>
        </row>
        <row r="69">
          <cell r="AY69">
            <v>41899384</v>
          </cell>
          <cell r="BC69">
            <v>44.869315394481504</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檜原村"/>
    </sheetNames>
    <sheetDataSet>
      <sheetData sheetId="0">
        <row r="10">
          <cell r="V10">
            <v>9.1412403350859215</v>
          </cell>
        </row>
        <row r="69">
          <cell r="AY69">
            <v>892404</v>
          </cell>
          <cell r="BC69">
            <v>23.090369775452078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奥多摩町"/>
    </sheetNames>
    <sheetDataSet>
      <sheetData sheetId="0">
        <row r="10">
          <cell r="V10">
            <v>8.5835050882960182</v>
          </cell>
        </row>
        <row r="69">
          <cell r="AY69">
            <v>1757695</v>
          </cell>
          <cell r="BC69">
            <v>23.893912737556626</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島町"/>
    </sheetNames>
    <sheetDataSet>
      <sheetData sheetId="0">
        <row r="10">
          <cell r="V10">
            <v>2.3758851985167806</v>
          </cell>
        </row>
        <row r="69">
          <cell r="AY69">
            <v>2972307</v>
          </cell>
          <cell r="BC69">
            <v>35.402325163689063</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利島村"/>
    </sheetNames>
    <sheetDataSet>
      <sheetData sheetId="0">
        <row r="10">
          <cell r="V10">
            <v>20.211713021848507</v>
          </cell>
        </row>
        <row r="69">
          <cell r="AY69">
            <v>334146</v>
          </cell>
          <cell r="BC69">
            <v>20.821854640964364</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島村"/>
    </sheetNames>
    <sheetDataSet>
      <sheetData sheetId="0">
        <row r="10">
          <cell r="V10">
            <v>14.195242696224094</v>
          </cell>
        </row>
        <row r="69">
          <cell r="AY69">
            <v>1295816</v>
          </cell>
          <cell r="BC69">
            <v>31.603310429061228</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神津島村"/>
    </sheetNames>
    <sheetDataSet>
      <sheetData sheetId="0">
        <row r="10">
          <cell r="V10">
            <v>7.4166233147599137</v>
          </cell>
        </row>
        <row r="69">
          <cell r="AY69">
            <v>883530</v>
          </cell>
          <cell r="BC69">
            <v>26.884653689645088</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宅村"/>
    </sheetNames>
    <sheetDataSet>
      <sheetData sheetId="0">
        <row r="10">
          <cell r="V10">
            <v>9.2331488200863419</v>
          </cell>
        </row>
        <row r="69">
          <cell r="AY69">
            <v>1177223</v>
          </cell>
          <cell r="BC69">
            <v>28.08244895544491</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蔵島村"/>
    </sheetNames>
    <sheetDataSet>
      <sheetData sheetId="0">
        <row r="10">
          <cell r="V10">
            <v>22.540595192588253</v>
          </cell>
        </row>
        <row r="69">
          <cell r="AY69">
            <v>221099</v>
          </cell>
          <cell r="BC69">
            <v>12.203036036374153</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丈町"/>
    </sheetNames>
    <sheetDataSet>
      <sheetData sheetId="0">
        <row r="10">
          <cell r="V10">
            <v>2.22290249502871</v>
          </cell>
        </row>
        <row r="69">
          <cell r="AY69">
            <v>2611995</v>
          </cell>
          <cell r="BC69">
            <v>29.037346746271247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ケ島村"/>
    </sheetNames>
    <sheetDataSet>
      <sheetData sheetId="0">
        <row r="10">
          <cell r="V10">
            <v>40.400127975602949</v>
          </cell>
        </row>
        <row r="69">
          <cell r="AY69">
            <v>183258</v>
          </cell>
          <cell r="BC69">
            <v>17.551598969457242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野市"/>
    </sheetNames>
    <sheetDataSet>
      <sheetData sheetId="0">
        <row r="10">
          <cell r="V10">
            <v>8.9014071691456955</v>
          </cell>
        </row>
        <row r="69">
          <cell r="AY69">
            <v>30421201</v>
          </cell>
          <cell r="BC69">
            <v>40.523009920219309</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笠原村"/>
    </sheetNames>
    <sheetDataSet>
      <sheetData sheetId="0">
        <row r="10">
          <cell r="V10">
            <v>9.5383023376354839</v>
          </cell>
        </row>
        <row r="69">
          <cell r="AY69">
            <v>1300794</v>
          </cell>
          <cell r="BC69">
            <v>25.626308852819442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鷹市"/>
    </sheetNames>
    <sheetDataSet>
      <sheetData sheetId="0">
        <row r="10">
          <cell r="V10">
            <v>5.2163256856358959</v>
          </cell>
        </row>
        <row r="69">
          <cell r="AY69">
            <v>38786578</v>
          </cell>
          <cell r="BC69">
            <v>51.013527247960653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梅市"/>
    </sheetNames>
    <sheetDataSet>
      <sheetData sheetId="0">
        <row r="10">
          <cell r="V10">
            <v>13.553672190865965</v>
          </cell>
        </row>
        <row r="69">
          <cell r="AY69">
            <v>29632088</v>
          </cell>
          <cell r="BC69">
            <v>50.258001445422074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府中市"/>
    </sheetNames>
    <sheetDataSet>
      <sheetData sheetId="0">
        <row r="10">
          <cell r="V10">
            <v>5.1152642514878908</v>
          </cell>
        </row>
        <row r="69">
          <cell r="AY69">
            <v>49885569</v>
          </cell>
          <cell r="BC69">
            <v>38.5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昭島市"/>
    </sheetNames>
    <sheetDataSet>
      <sheetData sheetId="0">
        <row r="10">
          <cell r="V10">
            <v>10.3464411429884</v>
          </cell>
        </row>
        <row r="69">
          <cell r="AY69">
            <v>24827969</v>
          </cell>
          <cell r="BC69">
            <v>50.026874265692797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調布市"/>
    </sheetNames>
    <sheetDataSet>
      <sheetData sheetId="0">
        <row r="10">
          <cell r="V10">
            <v>8.4435821392950672</v>
          </cell>
        </row>
        <row r="69">
          <cell r="AY69">
            <v>46454921</v>
          </cell>
          <cell r="BC69">
            <v>45.401596692479018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D097-3962-47DF-8535-E637FAFE1D18}">
  <sheetPr>
    <tabColor rgb="FFFFFF00"/>
  </sheetPr>
  <dimension ref="B1:AA31"/>
  <sheetViews>
    <sheetView tabSelected="1" zoomScaleNormal="100" workbookViewId="0">
      <selection activeCell="P3" sqref="P3"/>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3" t="s">
        <v>45</v>
      </c>
      <c r="C2" s="3"/>
      <c r="D2" s="3"/>
      <c r="E2" s="3"/>
    </row>
    <row r="3" spans="2:27" ht="20.100000000000001" customHeight="1" x14ac:dyDescent="0.15"/>
    <row r="4" spans="2:27" ht="12" customHeight="1" x14ac:dyDescent="0.15">
      <c r="B4" s="4"/>
      <c r="C4" s="5"/>
      <c r="D4" s="5"/>
      <c r="E4" s="5"/>
      <c r="F4" s="5"/>
      <c r="G4" s="5"/>
      <c r="H4" s="5"/>
      <c r="I4" s="5"/>
      <c r="J4" s="5"/>
      <c r="K4" s="5"/>
      <c r="L4" s="5"/>
      <c r="M4" s="5"/>
      <c r="N4" s="5"/>
      <c r="O4" s="5"/>
      <c r="P4" s="5"/>
      <c r="Q4" s="6"/>
    </row>
    <row r="5" spans="2:27" ht="20.100000000000001" customHeight="1" x14ac:dyDescent="0.15">
      <c r="B5" s="2"/>
      <c r="C5" s="56" t="s">
        <v>42</v>
      </c>
      <c r="D5" s="56"/>
      <c r="E5" s="56"/>
      <c r="F5" s="56"/>
      <c r="G5" s="57" t="s">
        <v>62</v>
      </c>
      <c r="H5" s="57"/>
      <c r="I5" s="57"/>
      <c r="J5" s="57"/>
      <c r="K5" s="57"/>
      <c r="L5" s="57"/>
      <c r="M5" s="57"/>
      <c r="N5" s="57"/>
      <c r="O5" s="58" t="s">
        <v>44</v>
      </c>
      <c r="P5" s="58"/>
      <c r="Q5" s="7"/>
    </row>
    <row r="6" spans="2:27" ht="20.100000000000001" customHeight="1" x14ac:dyDescent="0.15">
      <c r="B6" s="2"/>
      <c r="C6" s="56"/>
      <c r="D6" s="56"/>
      <c r="E6" s="56"/>
      <c r="F6" s="56"/>
      <c r="G6" s="59" t="s">
        <v>43</v>
      </c>
      <c r="H6" s="59"/>
      <c r="I6" s="59"/>
      <c r="J6" s="59"/>
      <c r="K6" s="59"/>
      <c r="L6" s="59"/>
      <c r="M6" s="59"/>
      <c r="N6" s="59"/>
      <c r="O6" s="58"/>
      <c r="P6" s="58"/>
      <c r="Q6" s="7"/>
    </row>
    <row r="7" spans="2:27" ht="12" customHeight="1" x14ac:dyDescent="0.15">
      <c r="B7" s="8"/>
      <c r="C7" s="9"/>
      <c r="D7" s="9"/>
      <c r="E7" s="9"/>
      <c r="F7" s="9"/>
      <c r="G7" s="9"/>
      <c r="H7" s="9"/>
      <c r="I7" s="9"/>
      <c r="J7" s="9"/>
      <c r="K7" s="9"/>
      <c r="L7" s="9"/>
      <c r="M7" s="9"/>
      <c r="N7" s="9"/>
      <c r="O7" s="9"/>
      <c r="P7" s="9"/>
      <c r="Q7" s="10"/>
    </row>
    <row r="8" spans="2:27" ht="9.9499999999999993" customHeight="1" x14ac:dyDescent="0.15"/>
    <row r="9" spans="2:27" ht="20.100000000000001" customHeight="1" x14ac:dyDescent="0.15">
      <c r="B9" s="60" t="s">
        <v>61</v>
      </c>
      <c r="C9" s="54"/>
      <c r="D9" s="54"/>
      <c r="E9" s="54"/>
      <c r="F9" s="54"/>
      <c r="G9" s="54"/>
      <c r="H9" s="54"/>
      <c r="I9" s="54"/>
      <c r="J9" s="54"/>
      <c r="K9" s="54"/>
      <c r="L9" s="54"/>
      <c r="M9" s="54"/>
      <c r="N9" s="54"/>
      <c r="O9" s="54"/>
      <c r="P9" s="54"/>
      <c r="Q9" s="54"/>
      <c r="R9" s="54"/>
      <c r="S9" s="54"/>
      <c r="T9" s="54"/>
      <c r="U9" s="54"/>
      <c r="V9" s="54"/>
      <c r="W9" s="54"/>
      <c r="X9" s="54"/>
      <c r="Y9" s="54"/>
      <c r="Z9" s="54"/>
      <c r="AA9" s="54"/>
    </row>
    <row r="10" spans="2:27" ht="20.100000000000001" customHeight="1"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2:27" ht="20.100000000000001" customHeight="1"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2:27" ht="20.100000000000001" customHeight="1" x14ac:dyDescent="0.1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27" ht="9.9499999999999993" customHeight="1" x14ac:dyDescent="0.15">
      <c r="B13" s="12"/>
      <c r="C13" s="12"/>
      <c r="D13" s="12"/>
      <c r="E13" s="12"/>
      <c r="F13" s="12"/>
      <c r="G13" s="12"/>
      <c r="H13" s="12"/>
      <c r="I13" s="12"/>
      <c r="J13" s="12"/>
      <c r="K13" s="12"/>
      <c r="L13" s="12"/>
      <c r="M13" s="12"/>
      <c r="N13" s="12"/>
      <c r="O13" s="11"/>
      <c r="P13" s="11"/>
      <c r="Q13" s="11"/>
      <c r="R13" s="11"/>
      <c r="T13" s="13"/>
      <c r="U13" s="13"/>
      <c r="V13" s="13"/>
      <c r="W13" s="13"/>
      <c r="X13" s="13"/>
      <c r="Y13" s="13"/>
      <c r="Z13" s="13"/>
      <c r="AA13" s="13"/>
    </row>
    <row r="14" spans="2:27" ht="20.100000000000001" customHeight="1" x14ac:dyDescent="0.15">
      <c r="S14" s="54" t="s">
        <v>63</v>
      </c>
      <c r="T14" s="55"/>
      <c r="U14" s="55"/>
      <c r="V14" s="55"/>
      <c r="W14" s="55"/>
      <c r="X14" s="55"/>
      <c r="Y14" s="55"/>
      <c r="Z14" s="55"/>
      <c r="AA14" s="55"/>
    </row>
    <row r="15" spans="2:27" ht="20.100000000000001" customHeight="1" x14ac:dyDescent="0.15">
      <c r="S15" s="55"/>
      <c r="T15" s="55"/>
      <c r="U15" s="55"/>
      <c r="V15" s="55"/>
      <c r="W15" s="55"/>
      <c r="X15" s="55"/>
      <c r="Y15" s="55"/>
      <c r="Z15" s="55"/>
      <c r="AA15" s="55"/>
    </row>
    <row r="16" spans="2:27" ht="20.100000000000001" customHeight="1" x14ac:dyDescent="0.15">
      <c r="S16" s="55"/>
      <c r="T16" s="55"/>
      <c r="U16" s="55"/>
      <c r="V16" s="55"/>
      <c r="W16" s="55"/>
      <c r="X16" s="55"/>
      <c r="Y16" s="55"/>
      <c r="Z16" s="55"/>
      <c r="AA16" s="55"/>
    </row>
    <row r="17" spans="19:27" ht="20.100000000000001" customHeight="1" x14ac:dyDescent="0.15">
      <c r="S17" s="55"/>
      <c r="T17" s="55"/>
      <c r="U17" s="55"/>
      <c r="V17" s="55"/>
      <c r="W17" s="55"/>
      <c r="X17" s="55"/>
      <c r="Y17" s="55"/>
      <c r="Z17" s="55"/>
      <c r="AA17" s="55"/>
    </row>
    <row r="18" spans="19:27" ht="20.100000000000001" customHeight="1" x14ac:dyDescent="0.15">
      <c r="S18" s="55"/>
      <c r="T18" s="55"/>
      <c r="U18" s="55"/>
      <c r="V18" s="55"/>
      <c r="W18" s="55"/>
      <c r="X18" s="55"/>
      <c r="Y18" s="55"/>
      <c r="Z18" s="55"/>
      <c r="AA18" s="55"/>
    </row>
    <row r="19" spans="19:27" ht="20.100000000000001" customHeight="1" x14ac:dyDescent="0.15">
      <c r="S19" s="55"/>
      <c r="T19" s="55"/>
      <c r="U19" s="55"/>
      <c r="V19" s="55"/>
      <c r="W19" s="55"/>
      <c r="X19" s="55"/>
      <c r="Y19" s="55"/>
      <c r="Z19" s="55"/>
      <c r="AA19" s="55"/>
    </row>
    <row r="20" spans="19:27" ht="20.100000000000001" customHeight="1" x14ac:dyDescent="0.15">
      <c r="S20" s="55"/>
      <c r="T20" s="55"/>
      <c r="U20" s="55"/>
      <c r="V20" s="55"/>
      <c r="W20" s="55"/>
      <c r="X20" s="55"/>
      <c r="Y20" s="55"/>
      <c r="Z20" s="55"/>
      <c r="AA20" s="55"/>
    </row>
    <row r="21" spans="19:27" ht="20.100000000000001" customHeight="1" x14ac:dyDescent="0.15">
      <c r="S21" s="55"/>
      <c r="T21" s="55"/>
      <c r="U21" s="55"/>
      <c r="V21" s="55"/>
      <c r="W21" s="55"/>
      <c r="X21" s="55"/>
      <c r="Y21" s="55"/>
      <c r="Z21" s="55"/>
      <c r="AA21" s="55"/>
    </row>
    <row r="22" spans="19:27" ht="20.100000000000001" customHeight="1" x14ac:dyDescent="0.15">
      <c r="S22" s="55"/>
      <c r="T22" s="55"/>
      <c r="U22" s="55"/>
      <c r="V22" s="55"/>
      <c r="W22" s="55"/>
      <c r="X22" s="55"/>
      <c r="Y22" s="55"/>
      <c r="Z22" s="55"/>
      <c r="AA22" s="55"/>
    </row>
    <row r="23" spans="19:27" ht="20.100000000000001" customHeight="1" x14ac:dyDescent="0.15">
      <c r="S23" s="55"/>
      <c r="T23" s="55"/>
      <c r="U23" s="55"/>
      <c r="V23" s="55"/>
      <c r="W23" s="55"/>
      <c r="X23" s="55"/>
      <c r="Y23" s="55"/>
      <c r="Z23" s="55"/>
      <c r="AA23" s="55"/>
    </row>
    <row r="24" spans="19:27" ht="20.100000000000001" customHeight="1" x14ac:dyDescent="0.15">
      <c r="S24" s="33"/>
      <c r="T24" s="33"/>
      <c r="U24" s="33"/>
      <c r="V24" s="33"/>
      <c r="W24" s="33"/>
      <c r="X24" s="33"/>
      <c r="Y24" s="33"/>
      <c r="Z24" s="33"/>
      <c r="AA24" s="33"/>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C5:F6"/>
    <mergeCell ref="G5:N5"/>
    <mergeCell ref="O5:P6"/>
    <mergeCell ref="G6:N6"/>
    <mergeCell ref="B9:AA12"/>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90" zoomScaleNormal="90" workbookViewId="0">
      <pane xSplit="3" ySplit="4" topLeftCell="D5" activePane="bottomRight" state="frozen"/>
      <selection activeCell="S24" sqref="S24"/>
      <selection pane="topRight" activeCell="S24" sqref="S24"/>
      <selection pane="bottomLeft" activeCell="S24" sqref="S24"/>
      <selection pane="bottomRight" activeCell="S24" sqref="S24"/>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29" width="9.5" style="1" bestFit="1" customWidth="1"/>
    <col min="30" max="16384" width="9" style="1"/>
  </cols>
  <sheetData>
    <row r="1" spans="1:31" ht="20.100000000000001" customHeight="1" x14ac:dyDescent="0.15">
      <c r="B1" s="14" t="s">
        <v>40</v>
      </c>
      <c r="P1" s="14" t="s">
        <v>46</v>
      </c>
    </row>
    <row r="2" spans="1:31" ht="20.100000000000001" customHeight="1" thickBot="1" x14ac:dyDescent="0.2">
      <c r="A2" s="14"/>
      <c r="B2" s="14"/>
      <c r="C2" s="14"/>
      <c r="D2" s="14"/>
      <c r="E2" s="14"/>
      <c r="F2" s="14"/>
      <c r="G2" s="14"/>
      <c r="H2" s="14"/>
      <c r="I2" s="14"/>
      <c r="M2" s="15" t="s">
        <v>48</v>
      </c>
      <c r="N2" s="14"/>
      <c r="O2" s="14"/>
      <c r="P2" s="14"/>
      <c r="Y2" s="15"/>
      <c r="AA2" s="15" t="s">
        <v>48</v>
      </c>
    </row>
    <row r="3" spans="1:31" ht="20.100000000000001" customHeight="1" x14ac:dyDescent="0.15">
      <c r="A3" s="14"/>
      <c r="B3" s="65" t="s">
        <v>47</v>
      </c>
      <c r="C3" s="66"/>
      <c r="D3" s="63" t="s">
        <v>51</v>
      </c>
      <c r="E3" s="64"/>
      <c r="F3" s="63" t="s">
        <v>52</v>
      </c>
      <c r="G3" s="64"/>
      <c r="H3" s="63" t="s">
        <v>53</v>
      </c>
      <c r="I3" s="64"/>
      <c r="J3" s="63" t="s">
        <v>54</v>
      </c>
      <c r="K3" s="64"/>
      <c r="L3" s="63" t="s">
        <v>55</v>
      </c>
      <c r="M3" s="64"/>
      <c r="N3" s="14"/>
      <c r="O3" s="14"/>
      <c r="P3" s="65" t="s">
        <v>47</v>
      </c>
      <c r="Q3" s="66"/>
      <c r="R3" s="63" t="s">
        <v>56</v>
      </c>
      <c r="S3" s="64"/>
      <c r="T3" s="63" t="s">
        <v>57</v>
      </c>
      <c r="U3" s="64"/>
      <c r="V3" s="63" t="s">
        <v>58</v>
      </c>
      <c r="W3" s="64"/>
      <c r="X3" s="63" t="s">
        <v>59</v>
      </c>
      <c r="Y3" s="64"/>
      <c r="Z3" s="63" t="s">
        <v>60</v>
      </c>
      <c r="AA3" s="64"/>
    </row>
    <row r="4" spans="1:31" ht="20.100000000000001" customHeight="1" thickBot="1" x14ac:dyDescent="0.2">
      <c r="A4" s="14"/>
      <c r="B4" s="67"/>
      <c r="C4" s="68"/>
      <c r="D4" s="16" t="s">
        <v>49</v>
      </c>
      <c r="E4" s="17" t="s">
        <v>50</v>
      </c>
      <c r="F4" s="16" t="s">
        <v>49</v>
      </c>
      <c r="G4" s="17" t="s">
        <v>50</v>
      </c>
      <c r="H4" s="16" t="s">
        <v>49</v>
      </c>
      <c r="I4" s="17" t="s">
        <v>50</v>
      </c>
      <c r="J4" s="16" t="s">
        <v>49</v>
      </c>
      <c r="K4" s="17" t="s">
        <v>50</v>
      </c>
      <c r="L4" s="16" t="s">
        <v>49</v>
      </c>
      <c r="M4" s="17" t="s">
        <v>50</v>
      </c>
      <c r="N4" s="14"/>
      <c r="O4" s="14"/>
      <c r="P4" s="67"/>
      <c r="Q4" s="68"/>
      <c r="R4" s="16" t="s">
        <v>49</v>
      </c>
      <c r="S4" s="17" t="s">
        <v>50</v>
      </c>
      <c r="T4" s="16" t="s">
        <v>49</v>
      </c>
      <c r="U4" s="17" t="s">
        <v>50</v>
      </c>
      <c r="V4" s="16" t="s">
        <v>49</v>
      </c>
      <c r="W4" s="17" t="s">
        <v>50</v>
      </c>
      <c r="X4" s="16" t="s">
        <v>49</v>
      </c>
      <c r="Y4" s="17" t="s">
        <v>50</v>
      </c>
      <c r="Z4" s="16" t="s">
        <v>1</v>
      </c>
      <c r="AA4" s="17" t="s">
        <v>41</v>
      </c>
      <c r="AC4" s="18"/>
      <c r="AD4" s="18"/>
      <c r="AE4" s="18"/>
    </row>
    <row r="5" spans="1:31" ht="20.100000000000001" customHeight="1" x14ac:dyDescent="0.15">
      <c r="A5" s="14"/>
      <c r="B5" s="69" t="s">
        <v>0</v>
      </c>
      <c r="C5" s="70"/>
      <c r="D5" s="35">
        <v>103564047</v>
      </c>
      <c r="E5" s="36">
        <v>54.981397333709239</v>
      </c>
      <c r="F5" s="35">
        <v>105374513</v>
      </c>
      <c r="G5" s="36">
        <v>54.85062636217247</v>
      </c>
      <c r="H5" s="35">
        <v>106503121</v>
      </c>
      <c r="I5" s="36">
        <v>55.6</v>
      </c>
      <c r="J5" s="25">
        <v>108643509</v>
      </c>
      <c r="K5" s="26">
        <v>56.017911891290481</v>
      </c>
      <c r="L5" s="25">
        <v>109548265</v>
      </c>
      <c r="M5" s="26">
        <v>57.4</v>
      </c>
      <c r="N5" s="14"/>
      <c r="O5" s="14"/>
      <c r="P5" s="69" t="s">
        <v>0</v>
      </c>
      <c r="Q5" s="70"/>
      <c r="R5" s="25">
        <v>109561644</v>
      </c>
      <c r="S5" s="26">
        <v>55.804428968483798</v>
      </c>
      <c r="T5" s="25">
        <v>109848453</v>
      </c>
      <c r="U5" s="26">
        <v>53.415136196511185</v>
      </c>
      <c r="V5" s="25">
        <v>111663757</v>
      </c>
      <c r="W5" s="26">
        <v>42.4</v>
      </c>
      <c r="X5" s="19">
        <v>124292532</v>
      </c>
      <c r="Y5" s="20">
        <v>52.7</v>
      </c>
      <c r="Z5" s="49">
        <f>[2]八王子市!$AY$69</f>
        <v>122157021</v>
      </c>
      <c r="AA5" s="44">
        <f>[2]八王子市!$BC$69</f>
        <v>53.5</v>
      </c>
      <c r="AC5" s="18"/>
      <c r="AD5" s="18"/>
      <c r="AE5" s="18"/>
    </row>
    <row r="6" spans="1:31" ht="20.100000000000001" customHeight="1" x14ac:dyDescent="0.15">
      <c r="A6" s="14"/>
      <c r="B6" s="61" t="s">
        <v>2</v>
      </c>
      <c r="C6" s="62"/>
      <c r="D6" s="37">
        <v>37614684</v>
      </c>
      <c r="E6" s="38">
        <v>53.42802955274518</v>
      </c>
      <c r="F6" s="37">
        <v>38761767</v>
      </c>
      <c r="G6" s="38">
        <v>51.013610418841736</v>
      </c>
      <c r="H6" s="37">
        <v>38257716</v>
      </c>
      <c r="I6" s="38">
        <v>51.093813441210315</v>
      </c>
      <c r="J6" s="27">
        <v>38252878</v>
      </c>
      <c r="K6" s="28">
        <v>51.822875071777752</v>
      </c>
      <c r="L6" s="27">
        <v>39317241</v>
      </c>
      <c r="M6" s="28">
        <v>55.015058420660942</v>
      </c>
      <c r="N6" s="14"/>
      <c r="O6" s="14"/>
      <c r="P6" s="61" t="s">
        <v>2</v>
      </c>
      <c r="Q6" s="62"/>
      <c r="R6" s="27">
        <v>39967527</v>
      </c>
      <c r="S6" s="28">
        <v>53.898237364642767</v>
      </c>
      <c r="T6" s="27">
        <v>40776238</v>
      </c>
      <c r="U6" s="28">
        <v>53.910230603050024</v>
      </c>
      <c r="V6" s="27">
        <v>40612547</v>
      </c>
      <c r="W6" s="28">
        <v>41.036492127615951</v>
      </c>
      <c r="X6" s="21">
        <v>45156143</v>
      </c>
      <c r="Y6" s="22">
        <v>50.803638539759397</v>
      </c>
      <c r="Z6" s="50">
        <f>[3]立川市!$AY$69</f>
        <v>41899384</v>
      </c>
      <c r="AA6" s="45">
        <f>[3]立川市!$BC$69</f>
        <v>44.869315394481504</v>
      </c>
      <c r="AC6" s="18"/>
      <c r="AD6" s="18"/>
      <c r="AE6" s="18"/>
    </row>
    <row r="7" spans="1:31" ht="20.100000000000001" customHeight="1" x14ac:dyDescent="0.15">
      <c r="A7" s="14"/>
      <c r="B7" s="61" t="s">
        <v>3</v>
      </c>
      <c r="C7" s="62"/>
      <c r="D7" s="37">
        <v>23299247</v>
      </c>
      <c r="E7" s="38">
        <v>38.9</v>
      </c>
      <c r="F7" s="37">
        <v>23959117</v>
      </c>
      <c r="G7" s="38">
        <v>38.799999999999997</v>
      </c>
      <c r="H7" s="37">
        <v>24806355</v>
      </c>
      <c r="I7" s="38">
        <v>37.799999999999997</v>
      </c>
      <c r="J7" s="27">
        <v>25389336</v>
      </c>
      <c r="K7" s="28">
        <v>37.1</v>
      </c>
      <c r="L7" s="27">
        <v>25837909</v>
      </c>
      <c r="M7" s="28">
        <v>40.492194560555497</v>
      </c>
      <c r="N7" s="14"/>
      <c r="O7" s="14"/>
      <c r="P7" s="61" t="s">
        <v>3</v>
      </c>
      <c r="Q7" s="62"/>
      <c r="R7" s="27">
        <v>26290663</v>
      </c>
      <c r="S7" s="28">
        <v>41.301408333081852</v>
      </c>
      <c r="T7" s="27">
        <v>27613595</v>
      </c>
      <c r="U7" s="28">
        <v>40.332296315301349</v>
      </c>
      <c r="V7" s="27">
        <v>29185497</v>
      </c>
      <c r="W7" s="28">
        <v>34.7897296745166</v>
      </c>
      <c r="X7" s="21">
        <v>32361632</v>
      </c>
      <c r="Y7" s="22">
        <v>42.051465929706403</v>
      </c>
      <c r="Z7" s="50">
        <f>[4]武蔵野市!$AY$69</f>
        <v>30421201</v>
      </c>
      <c r="AA7" s="45">
        <f>[4]武蔵野市!$BC$69</f>
        <v>40.523009920219309</v>
      </c>
      <c r="AC7" s="18"/>
      <c r="AD7" s="18"/>
      <c r="AE7" s="18"/>
    </row>
    <row r="8" spans="1:31" ht="20.100000000000001" customHeight="1" x14ac:dyDescent="0.15">
      <c r="A8" s="14"/>
      <c r="B8" s="61" t="s">
        <v>4</v>
      </c>
      <c r="C8" s="62"/>
      <c r="D8" s="37">
        <v>31312523</v>
      </c>
      <c r="E8" s="38">
        <v>49.6</v>
      </c>
      <c r="F8" s="37">
        <v>31738366</v>
      </c>
      <c r="G8" s="38">
        <v>47.993330912272263</v>
      </c>
      <c r="H8" s="37">
        <v>32241248</v>
      </c>
      <c r="I8" s="38">
        <v>46.426788371950863</v>
      </c>
      <c r="J8" s="27">
        <v>33406782</v>
      </c>
      <c r="K8" s="28">
        <v>48.659662758239136</v>
      </c>
      <c r="L8" s="27">
        <v>33573149</v>
      </c>
      <c r="M8" s="28">
        <v>51.487607687303573</v>
      </c>
      <c r="N8" s="14"/>
      <c r="O8" s="14"/>
      <c r="P8" s="61" t="s">
        <v>4</v>
      </c>
      <c r="Q8" s="62"/>
      <c r="R8" s="27">
        <v>33890066</v>
      </c>
      <c r="S8" s="28">
        <v>50.2</v>
      </c>
      <c r="T8" s="27">
        <v>36286092</v>
      </c>
      <c r="U8" s="28">
        <v>50.5</v>
      </c>
      <c r="V8" s="27">
        <v>36548974</v>
      </c>
      <c r="W8" s="28">
        <v>40.907759143798387</v>
      </c>
      <c r="X8" s="21">
        <v>41424496</v>
      </c>
      <c r="Y8" s="22">
        <v>52.8970019695929</v>
      </c>
      <c r="Z8" s="50">
        <f>[5]三鷹市!$AY$69</f>
        <v>38786578</v>
      </c>
      <c r="AA8" s="45">
        <f>[5]三鷹市!$BC$69</f>
        <v>51.013527247960653</v>
      </c>
      <c r="AC8" s="18"/>
      <c r="AD8" s="18"/>
      <c r="AE8" s="18"/>
    </row>
    <row r="9" spans="1:31" ht="20.100000000000001" customHeight="1" x14ac:dyDescent="0.15">
      <c r="A9" s="14"/>
      <c r="B9" s="61" t="s">
        <v>5</v>
      </c>
      <c r="C9" s="62"/>
      <c r="D9" s="37">
        <v>24809838</v>
      </c>
      <c r="E9" s="38">
        <v>53.537063221512938</v>
      </c>
      <c r="F9" s="37">
        <v>25896963</v>
      </c>
      <c r="G9" s="38">
        <v>54.571772182112653</v>
      </c>
      <c r="H9" s="37">
        <v>26503635</v>
      </c>
      <c r="I9" s="38">
        <v>53.410066287714095</v>
      </c>
      <c r="J9" s="27">
        <v>27029899</v>
      </c>
      <c r="K9" s="28">
        <v>54.9</v>
      </c>
      <c r="L9" s="27">
        <v>27086409</v>
      </c>
      <c r="M9" s="28">
        <v>55.8</v>
      </c>
      <c r="N9" s="14"/>
      <c r="O9" s="14"/>
      <c r="P9" s="61" t="s">
        <v>5</v>
      </c>
      <c r="Q9" s="62"/>
      <c r="R9" s="27">
        <v>27026152</v>
      </c>
      <c r="S9" s="28">
        <v>53.523773860732895</v>
      </c>
      <c r="T9" s="27">
        <v>27492435</v>
      </c>
      <c r="U9" s="28">
        <v>53.890623054503237</v>
      </c>
      <c r="V9" s="27">
        <v>28051468</v>
      </c>
      <c r="W9" s="28">
        <v>42.104533526370638</v>
      </c>
      <c r="X9" s="21">
        <v>31831467</v>
      </c>
      <c r="Y9" s="22">
        <v>54.305579740963601</v>
      </c>
      <c r="Z9" s="50">
        <f>[6]青梅市!$AY$69</f>
        <v>29632088</v>
      </c>
      <c r="AA9" s="45">
        <f>[6]青梅市!$BC$69</f>
        <v>50.258001445422074</v>
      </c>
      <c r="AC9" s="18"/>
      <c r="AD9" s="18"/>
      <c r="AE9" s="18"/>
    </row>
    <row r="10" spans="1:31" ht="20.100000000000001" customHeight="1" x14ac:dyDescent="0.15">
      <c r="A10" s="14"/>
      <c r="B10" s="61" t="s">
        <v>6</v>
      </c>
      <c r="C10" s="62"/>
      <c r="D10" s="37">
        <v>41766148</v>
      </c>
      <c r="E10" s="38">
        <v>44.596011548709477</v>
      </c>
      <c r="F10" s="37">
        <v>42785098</v>
      </c>
      <c r="G10" s="38">
        <v>46.124011999999091</v>
      </c>
      <c r="H10" s="37">
        <v>42467074</v>
      </c>
      <c r="I10" s="38">
        <v>44.460232444939166</v>
      </c>
      <c r="J10" s="27">
        <v>43366308</v>
      </c>
      <c r="K10" s="28">
        <v>40.636832623806704</v>
      </c>
      <c r="L10" s="27">
        <v>43832827</v>
      </c>
      <c r="M10" s="28">
        <v>38.428742101750217</v>
      </c>
      <c r="N10" s="14"/>
      <c r="O10" s="14"/>
      <c r="P10" s="61" t="s">
        <v>6</v>
      </c>
      <c r="Q10" s="62"/>
      <c r="R10" s="27">
        <v>44047948</v>
      </c>
      <c r="S10" s="28">
        <v>44.540292383379565</v>
      </c>
      <c r="T10" s="27">
        <v>45572533</v>
      </c>
      <c r="U10" s="28">
        <v>44.24621165661609</v>
      </c>
      <c r="V10" s="27">
        <v>47970356</v>
      </c>
      <c r="W10" s="28">
        <v>35.5</v>
      </c>
      <c r="X10" s="21">
        <v>52834676</v>
      </c>
      <c r="Y10" s="22">
        <v>38.727018422834497</v>
      </c>
      <c r="Z10" s="50">
        <f>[7]府中市!$AY$69</f>
        <v>49885569</v>
      </c>
      <c r="AA10" s="45">
        <f>[7]府中市!$BC$69</f>
        <v>38.5</v>
      </c>
      <c r="AC10" s="18"/>
      <c r="AD10" s="18"/>
      <c r="AE10" s="18"/>
    </row>
    <row r="11" spans="1:31" ht="20.100000000000001" customHeight="1" x14ac:dyDescent="0.15">
      <c r="A11" s="14"/>
      <c r="B11" s="61" t="s">
        <v>7</v>
      </c>
      <c r="C11" s="62"/>
      <c r="D11" s="37">
        <v>21584238</v>
      </c>
      <c r="E11" s="38">
        <v>56.1</v>
      </c>
      <c r="F11" s="37">
        <v>22239685</v>
      </c>
      <c r="G11" s="38">
        <v>51.4</v>
      </c>
      <c r="H11" s="37">
        <v>22303948</v>
      </c>
      <c r="I11" s="38">
        <v>53.219113675876663</v>
      </c>
      <c r="J11" s="27">
        <v>22576483</v>
      </c>
      <c r="K11" s="28">
        <v>53.114335336167073</v>
      </c>
      <c r="L11" s="27">
        <v>22578242</v>
      </c>
      <c r="M11" s="28">
        <v>54.8</v>
      </c>
      <c r="N11" s="14"/>
      <c r="O11" s="14"/>
      <c r="P11" s="61" t="s">
        <v>7</v>
      </c>
      <c r="Q11" s="62"/>
      <c r="R11" s="27">
        <v>22570276</v>
      </c>
      <c r="S11" s="28">
        <v>52.665365767926197</v>
      </c>
      <c r="T11" s="27">
        <v>22520267</v>
      </c>
      <c r="U11" s="28">
        <v>49.842359913035409</v>
      </c>
      <c r="V11" s="27">
        <v>23495049</v>
      </c>
      <c r="W11" s="28">
        <v>42.95203540944155</v>
      </c>
      <c r="X11" s="21">
        <v>26145666</v>
      </c>
      <c r="Y11" s="22">
        <v>52.732746217381504</v>
      </c>
      <c r="Z11" s="50">
        <f>[8]昭島市!$AY$69</f>
        <v>24827969</v>
      </c>
      <c r="AA11" s="45">
        <f>[8]昭島市!$BC$69</f>
        <v>50.026874265692797</v>
      </c>
      <c r="AC11" s="18"/>
      <c r="AD11" s="18"/>
      <c r="AE11" s="18"/>
    </row>
    <row r="12" spans="1:31" ht="20.100000000000001" customHeight="1" x14ac:dyDescent="0.15">
      <c r="A12" s="14"/>
      <c r="B12" s="61" t="s">
        <v>8</v>
      </c>
      <c r="C12" s="62"/>
      <c r="D12" s="37">
        <v>33849954</v>
      </c>
      <c r="E12" s="38">
        <v>45.228978931631545</v>
      </c>
      <c r="F12" s="37">
        <v>34933766</v>
      </c>
      <c r="G12" s="38">
        <v>43.20023883830126</v>
      </c>
      <c r="H12" s="37">
        <v>35479256</v>
      </c>
      <c r="I12" s="38">
        <v>41.469799043986541</v>
      </c>
      <c r="J12" s="27">
        <v>36834273</v>
      </c>
      <c r="K12" s="28">
        <v>42.932752915970639</v>
      </c>
      <c r="L12" s="27">
        <v>38556591</v>
      </c>
      <c r="M12" s="28">
        <v>44.3</v>
      </c>
      <c r="N12" s="14"/>
      <c r="O12" s="14"/>
      <c r="P12" s="61" t="s">
        <v>8</v>
      </c>
      <c r="Q12" s="62"/>
      <c r="R12" s="27">
        <v>39431158</v>
      </c>
      <c r="S12" s="28">
        <v>43.498063372621864</v>
      </c>
      <c r="T12" s="27">
        <v>40321030</v>
      </c>
      <c r="U12" s="28">
        <v>43.359628075085041</v>
      </c>
      <c r="V12" s="27">
        <v>41799120</v>
      </c>
      <c r="W12" s="28">
        <v>35.023368200528651</v>
      </c>
      <c r="X12" s="21">
        <v>47054700</v>
      </c>
      <c r="Y12" s="22">
        <v>46.681797399648097</v>
      </c>
      <c r="Z12" s="50">
        <f>[9]調布市!$AY$69</f>
        <v>46454921</v>
      </c>
      <c r="AA12" s="45">
        <f>[9]調布市!$BC$69</f>
        <v>45.401596692479018</v>
      </c>
      <c r="AC12" s="18"/>
      <c r="AD12" s="18"/>
      <c r="AE12" s="18"/>
    </row>
    <row r="13" spans="1:31" ht="20.100000000000001" customHeight="1" x14ac:dyDescent="0.15">
      <c r="A13" s="14"/>
      <c r="B13" s="61" t="s">
        <v>9</v>
      </c>
      <c r="C13" s="62"/>
      <c r="D13" s="37">
        <v>69601479</v>
      </c>
      <c r="E13" s="38">
        <v>52.773516137313045</v>
      </c>
      <c r="F13" s="37">
        <v>71792296</v>
      </c>
      <c r="G13" s="38">
        <v>51.515152537128387</v>
      </c>
      <c r="H13" s="37">
        <v>74652094</v>
      </c>
      <c r="I13" s="38">
        <v>52.257806787579973</v>
      </c>
      <c r="J13" s="27">
        <v>75827536</v>
      </c>
      <c r="K13" s="28">
        <v>54.201366800887854</v>
      </c>
      <c r="L13" s="27">
        <v>76521809</v>
      </c>
      <c r="M13" s="28">
        <v>51.554921581386502</v>
      </c>
      <c r="N13" s="14"/>
      <c r="O13" s="14"/>
      <c r="P13" s="61" t="s">
        <v>9</v>
      </c>
      <c r="Q13" s="62"/>
      <c r="R13" s="27">
        <v>77266028</v>
      </c>
      <c r="S13" s="28">
        <v>51.203012914445402</v>
      </c>
      <c r="T13" s="27">
        <v>80103313</v>
      </c>
      <c r="U13" s="28">
        <v>51.905918148361664</v>
      </c>
      <c r="V13" s="27">
        <v>82569702</v>
      </c>
      <c r="W13" s="28">
        <v>38.001650864614795</v>
      </c>
      <c r="X13" s="21">
        <v>92594599</v>
      </c>
      <c r="Y13" s="22">
        <v>48.322502085960402</v>
      </c>
      <c r="Z13" s="50">
        <f>[10]町田市!$AY$69</f>
        <v>88230880</v>
      </c>
      <c r="AA13" s="45">
        <f>[10]町田市!$BC$69</f>
        <v>50.7</v>
      </c>
      <c r="AC13" s="18"/>
      <c r="AD13" s="18"/>
      <c r="AE13" s="18"/>
    </row>
    <row r="14" spans="1:31" ht="20.100000000000001" customHeight="1" x14ac:dyDescent="0.15">
      <c r="A14" s="14"/>
      <c r="B14" s="61" t="s">
        <v>10</v>
      </c>
      <c r="C14" s="62"/>
      <c r="D14" s="37">
        <v>17602241</v>
      </c>
      <c r="E14" s="38">
        <v>46.335382605721776</v>
      </c>
      <c r="F14" s="37">
        <v>17894723</v>
      </c>
      <c r="G14" s="38">
        <v>49.082946581430257</v>
      </c>
      <c r="H14" s="37">
        <v>18252953</v>
      </c>
      <c r="I14" s="38">
        <v>47.3</v>
      </c>
      <c r="J14" s="27">
        <v>19062316</v>
      </c>
      <c r="K14" s="28">
        <v>47.396308246336076</v>
      </c>
      <c r="L14" s="27">
        <v>19846395</v>
      </c>
      <c r="M14" s="28">
        <v>49.501895531179734</v>
      </c>
      <c r="N14" s="14"/>
      <c r="O14" s="14"/>
      <c r="P14" s="61" t="s">
        <v>10</v>
      </c>
      <c r="Q14" s="62"/>
      <c r="R14" s="27">
        <v>20286942</v>
      </c>
      <c r="S14" s="28">
        <v>44.526823070460594</v>
      </c>
      <c r="T14" s="27">
        <v>21262290</v>
      </c>
      <c r="U14" s="28">
        <v>47.4</v>
      </c>
      <c r="V14" s="27">
        <v>22547212</v>
      </c>
      <c r="W14" s="28">
        <v>38.603818795546154</v>
      </c>
      <c r="X14" s="21">
        <v>25585862</v>
      </c>
      <c r="Y14" s="22">
        <v>49.470426150595799</v>
      </c>
      <c r="Z14" s="50">
        <f>[11]小金井市!$AY$69</f>
        <v>24642749</v>
      </c>
      <c r="AA14" s="45">
        <f>[11]小金井市!$BC$69</f>
        <v>48.827342258665333</v>
      </c>
      <c r="AC14" s="18"/>
      <c r="AD14" s="18"/>
      <c r="AE14" s="18"/>
    </row>
    <row r="15" spans="1:31" ht="20.100000000000001" customHeight="1" x14ac:dyDescent="0.15">
      <c r="A15" s="14"/>
      <c r="B15" s="61" t="s">
        <v>11</v>
      </c>
      <c r="C15" s="62"/>
      <c r="D15" s="37">
        <v>29451304</v>
      </c>
      <c r="E15" s="38">
        <v>50.991938886347967</v>
      </c>
      <c r="F15" s="37">
        <v>30211110</v>
      </c>
      <c r="G15" s="38">
        <v>50.235763523125307</v>
      </c>
      <c r="H15" s="37">
        <v>31217926</v>
      </c>
      <c r="I15" s="38">
        <v>50.720055741827572</v>
      </c>
      <c r="J15" s="27">
        <v>32061834</v>
      </c>
      <c r="K15" s="28">
        <v>52.108436035742841</v>
      </c>
      <c r="L15" s="27">
        <v>33848288</v>
      </c>
      <c r="M15" s="28">
        <v>54.074126804857201</v>
      </c>
      <c r="N15" s="14"/>
      <c r="O15" s="14"/>
      <c r="P15" s="61" t="s">
        <v>11</v>
      </c>
      <c r="Q15" s="62"/>
      <c r="R15" s="27">
        <v>33790885</v>
      </c>
      <c r="S15" s="28">
        <v>52.540140416728022</v>
      </c>
      <c r="T15" s="27">
        <v>34643283</v>
      </c>
      <c r="U15" s="28">
        <v>52.83593170279164</v>
      </c>
      <c r="V15" s="27">
        <v>35489096</v>
      </c>
      <c r="W15" s="28">
        <v>39.497310742240039</v>
      </c>
      <c r="X15" s="21">
        <v>39427296</v>
      </c>
      <c r="Y15" s="22">
        <v>51.400080783054598</v>
      </c>
      <c r="Z15" s="50">
        <f>[12]小平市!$AY$69</f>
        <v>38457202</v>
      </c>
      <c r="AA15" s="45">
        <f>[12]小平市!$BC$69</f>
        <v>45.534764201444823</v>
      </c>
      <c r="AC15" s="18"/>
      <c r="AD15" s="18"/>
      <c r="AE15" s="18"/>
    </row>
    <row r="16" spans="1:31" ht="20.100000000000001" customHeight="1" x14ac:dyDescent="0.15">
      <c r="A16" s="14"/>
      <c r="B16" s="61" t="s">
        <v>12</v>
      </c>
      <c r="C16" s="62"/>
      <c r="D16" s="39">
        <v>28227492</v>
      </c>
      <c r="E16" s="40">
        <v>48.751680294861437</v>
      </c>
      <c r="F16" s="39">
        <v>28754889</v>
      </c>
      <c r="G16" s="40">
        <v>47.22685094412514</v>
      </c>
      <c r="H16" s="39">
        <v>29374080</v>
      </c>
      <c r="I16" s="40">
        <v>45.7</v>
      </c>
      <c r="J16" s="29">
        <v>30103340</v>
      </c>
      <c r="K16" s="30">
        <v>45.417357689523826</v>
      </c>
      <c r="L16" s="29">
        <v>30806511</v>
      </c>
      <c r="M16" s="30">
        <v>46.9</v>
      </c>
      <c r="N16" s="14"/>
      <c r="O16" s="14"/>
      <c r="P16" s="61" t="s">
        <v>12</v>
      </c>
      <c r="Q16" s="62"/>
      <c r="R16" s="29">
        <v>31941019</v>
      </c>
      <c r="S16" s="30">
        <v>46.444279627927756</v>
      </c>
      <c r="T16" s="29">
        <v>33520660</v>
      </c>
      <c r="U16" s="30">
        <v>46.812420431275228</v>
      </c>
      <c r="V16" s="29">
        <v>35747034</v>
      </c>
      <c r="W16" s="30">
        <v>39.700000000000003</v>
      </c>
      <c r="X16" s="21">
        <v>39955087</v>
      </c>
      <c r="Y16" s="22">
        <v>51.095405483776403</v>
      </c>
      <c r="Z16" s="51">
        <f>[13]日野市!$AY$69</f>
        <v>37552806</v>
      </c>
      <c r="AA16" s="46">
        <f>[13]日野市!$BC$69</f>
        <v>49.720378524006136</v>
      </c>
      <c r="AC16" s="18"/>
      <c r="AD16" s="18"/>
      <c r="AE16" s="18"/>
    </row>
    <row r="17" spans="1:31" ht="20.100000000000001" customHeight="1" x14ac:dyDescent="0.15">
      <c r="A17" s="14"/>
      <c r="B17" s="61" t="s">
        <v>13</v>
      </c>
      <c r="C17" s="62"/>
      <c r="D17" s="37">
        <v>27219162</v>
      </c>
      <c r="E17" s="38">
        <v>54.759866268346457</v>
      </c>
      <c r="F17" s="37">
        <v>28372062</v>
      </c>
      <c r="G17" s="38">
        <v>51.8</v>
      </c>
      <c r="H17" s="37">
        <v>28194185</v>
      </c>
      <c r="I17" s="38">
        <v>54.879585317516245</v>
      </c>
      <c r="J17" s="27">
        <v>28820167</v>
      </c>
      <c r="K17" s="28">
        <v>54.506406404181952</v>
      </c>
      <c r="L17" s="27">
        <v>29115220</v>
      </c>
      <c r="M17" s="28">
        <v>55.32906568262058</v>
      </c>
      <c r="N17" s="14"/>
      <c r="O17" s="14"/>
      <c r="P17" s="61" t="s">
        <v>13</v>
      </c>
      <c r="Q17" s="62"/>
      <c r="R17" s="27">
        <v>29028207</v>
      </c>
      <c r="S17" s="28">
        <v>54.1</v>
      </c>
      <c r="T17" s="27">
        <v>29933970</v>
      </c>
      <c r="U17" s="28">
        <v>54.584519829979286</v>
      </c>
      <c r="V17" s="27">
        <v>30714574</v>
      </c>
      <c r="W17" s="28">
        <v>41.5</v>
      </c>
      <c r="X17" s="21">
        <v>35548789</v>
      </c>
      <c r="Y17" s="22">
        <v>52.781981343020099</v>
      </c>
      <c r="Z17" s="51">
        <f>[14]東村山市!$AY$69</f>
        <v>32614283</v>
      </c>
      <c r="AA17" s="46">
        <f>[14]東村山市!$BC$69</f>
        <v>48.050093474698052</v>
      </c>
      <c r="AC17" s="18"/>
      <c r="AD17" s="18"/>
      <c r="AE17" s="18"/>
    </row>
    <row r="18" spans="1:31" ht="20.100000000000001" customHeight="1" x14ac:dyDescent="0.15">
      <c r="A18" s="14"/>
      <c r="B18" s="61" t="s">
        <v>16</v>
      </c>
      <c r="C18" s="62"/>
      <c r="D18" s="37">
        <v>18677613</v>
      </c>
      <c r="E18" s="38">
        <v>46.07117668218347</v>
      </c>
      <c r="F18" s="37">
        <v>19126067</v>
      </c>
      <c r="G18" s="38">
        <v>48.327227091917145</v>
      </c>
      <c r="H18" s="37">
        <v>19286006</v>
      </c>
      <c r="I18" s="38">
        <v>46.242614874954121</v>
      </c>
      <c r="J18" s="27">
        <v>20054782</v>
      </c>
      <c r="K18" s="28">
        <v>42.9</v>
      </c>
      <c r="L18" s="27">
        <v>20699917</v>
      </c>
      <c r="M18" s="28">
        <v>37.456772991611345</v>
      </c>
      <c r="N18" s="14"/>
      <c r="O18" s="14"/>
      <c r="P18" s="61" t="s">
        <v>16</v>
      </c>
      <c r="Q18" s="62"/>
      <c r="R18" s="27">
        <v>21109481</v>
      </c>
      <c r="S18" s="28">
        <v>46.5</v>
      </c>
      <c r="T18" s="27">
        <v>21938556</v>
      </c>
      <c r="U18" s="28">
        <v>46.554415465537446</v>
      </c>
      <c r="V18" s="27">
        <v>23289333</v>
      </c>
      <c r="W18" s="28">
        <v>37.1</v>
      </c>
      <c r="X18" s="21">
        <v>26471868</v>
      </c>
      <c r="Y18" s="22">
        <v>46.881374230416903</v>
      </c>
      <c r="Z18" s="51">
        <f>[15]国分寺市!$AY$69</f>
        <v>25715832</v>
      </c>
      <c r="AA18" s="46">
        <f>[15]国分寺市!$BC$69</f>
        <v>47.433982941140862</v>
      </c>
      <c r="AC18" s="18"/>
      <c r="AD18" s="18"/>
      <c r="AE18" s="18"/>
    </row>
    <row r="19" spans="1:31" ht="20.100000000000001" customHeight="1" x14ac:dyDescent="0.15">
      <c r="A19" s="14"/>
      <c r="B19" s="61" t="s">
        <v>17</v>
      </c>
      <c r="C19" s="62"/>
      <c r="D19" s="37">
        <v>13758315</v>
      </c>
      <c r="E19" s="38">
        <v>53.638477221420509</v>
      </c>
      <c r="F19" s="37">
        <v>14235924</v>
      </c>
      <c r="G19" s="38">
        <v>50</v>
      </c>
      <c r="H19" s="37">
        <v>14327908</v>
      </c>
      <c r="I19" s="38">
        <v>46.8</v>
      </c>
      <c r="J19" s="27">
        <v>14990566</v>
      </c>
      <c r="K19" s="28">
        <v>51.202878948223962</v>
      </c>
      <c r="L19" s="27">
        <v>15977493</v>
      </c>
      <c r="M19" s="28">
        <v>54.411220277932394</v>
      </c>
      <c r="N19" s="14"/>
      <c r="O19" s="14"/>
      <c r="P19" s="61" t="s">
        <v>17</v>
      </c>
      <c r="Q19" s="62"/>
      <c r="R19" s="27">
        <v>15865525</v>
      </c>
      <c r="S19" s="28">
        <v>51.221024919939332</v>
      </c>
      <c r="T19" s="27">
        <v>16220609</v>
      </c>
      <c r="U19" s="28">
        <v>53.559524123994564</v>
      </c>
      <c r="V19" s="27">
        <v>17397689</v>
      </c>
      <c r="W19" s="28">
        <v>44.554988786913555</v>
      </c>
      <c r="X19" s="21">
        <v>19563590</v>
      </c>
      <c r="Y19" s="22">
        <v>57.233116915221302</v>
      </c>
      <c r="Z19" s="51">
        <f>[16]国立市!$AY$69</f>
        <v>19156431</v>
      </c>
      <c r="AA19" s="46">
        <f>[16]国立市!$BC$69</f>
        <v>54.394013749200234</v>
      </c>
      <c r="AC19" s="18"/>
      <c r="AD19" s="18"/>
      <c r="AE19" s="18"/>
    </row>
    <row r="20" spans="1:31" ht="20.100000000000001" customHeight="1" x14ac:dyDescent="0.15">
      <c r="A20" s="14"/>
      <c r="B20" s="61" t="s">
        <v>18</v>
      </c>
      <c r="C20" s="62"/>
      <c r="D20" s="37">
        <v>11623947</v>
      </c>
      <c r="E20" s="38">
        <v>52.812239592195333</v>
      </c>
      <c r="F20" s="37">
        <v>11694774</v>
      </c>
      <c r="G20" s="38">
        <v>52.1</v>
      </c>
      <c r="H20" s="37">
        <v>11801281</v>
      </c>
      <c r="I20" s="38">
        <v>50.04987904511804</v>
      </c>
      <c r="J20" s="27">
        <v>11937815</v>
      </c>
      <c r="K20" s="28">
        <v>46.674903127939466</v>
      </c>
      <c r="L20" s="27">
        <v>12158502</v>
      </c>
      <c r="M20" s="28">
        <v>46.6</v>
      </c>
      <c r="N20" s="14"/>
      <c r="O20" s="14"/>
      <c r="P20" s="61" t="s">
        <v>18</v>
      </c>
      <c r="Q20" s="62"/>
      <c r="R20" s="27">
        <v>12150706</v>
      </c>
      <c r="S20" s="28">
        <v>49.587175044841139</v>
      </c>
      <c r="T20" s="27">
        <v>12457158</v>
      </c>
      <c r="U20" s="28">
        <v>50.47692123293249</v>
      </c>
      <c r="V20" s="27">
        <v>12492895</v>
      </c>
      <c r="W20" s="28">
        <v>39.833554731917253</v>
      </c>
      <c r="X20" s="21">
        <v>13950948</v>
      </c>
      <c r="Y20" s="22">
        <v>49.3074819461171</v>
      </c>
      <c r="Z20" s="51">
        <f>[17]福生市!$AY$69</f>
        <v>13063400</v>
      </c>
      <c r="AA20" s="46">
        <f>[17]福生市!$BC$69</f>
        <v>45.9</v>
      </c>
      <c r="AC20" s="18"/>
      <c r="AD20" s="18"/>
      <c r="AE20" s="18"/>
    </row>
    <row r="21" spans="1:31" ht="20.100000000000001" customHeight="1" x14ac:dyDescent="0.15">
      <c r="A21" s="14"/>
      <c r="B21" s="61" t="s">
        <v>19</v>
      </c>
      <c r="C21" s="62"/>
      <c r="D21" s="37">
        <v>12647172</v>
      </c>
      <c r="E21" s="38">
        <v>51.2</v>
      </c>
      <c r="F21" s="37">
        <v>12861136</v>
      </c>
      <c r="G21" s="38">
        <v>49.387260379663097</v>
      </c>
      <c r="H21" s="37">
        <v>12969184</v>
      </c>
      <c r="I21" s="38">
        <v>45.865546151917947</v>
      </c>
      <c r="J21" s="27">
        <v>13335453</v>
      </c>
      <c r="K21" s="28">
        <v>49.772212619370876</v>
      </c>
      <c r="L21" s="27">
        <v>14090131</v>
      </c>
      <c r="M21" s="28">
        <v>51.224352434228393</v>
      </c>
      <c r="N21" s="14"/>
      <c r="O21" s="14"/>
      <c r="P21" s="61" t="s">
        <v>19</v>
      </c>
      <c r="Q21" s="62"/>
      <c r="R21" s="27">
        <v>14160946</v>
      </c>
      <c r="S21" s="28">
        <v>49.613412608588661</v>
      </c>
      <c r="T21" s="27">
        <v>14758724</v>
      </c>
      <c r="U21" s="28">
        <v>51.111336522203821</v>
      </c>
      <c r="V21" s="27">
        <v>15373116</v>
      </c>
      <c r="W21" s="28">
        <v>39.545828093244104</v>
      </c>
      <c r="X21" s="21">
        <v>17149992</v>
      </c>
      <c r="Y21" s="22">
        <v>51.617408937894098</v>
      </c>
      <c r="Z21" s="51">
        <f>[18]狛江市!$AY$69</f>
        <v>16653047</v>
      </c>
      <c r="AA21" s="46">
        <f>[18]狛江市!$BC$69</f>
        <v>47.64132207742928</v>
      </c>
      <c r="AC21" s="18"/>
      <c r="AD21" s="18"/>
      <c r="AE21" s="18"/>
    </row>
    <row r="22" spans="1:31" ht="20.100000000000001" customHeight="1" x14ac:dyDescent="0.15">
      <c r="A22" s="14"/>
      <c r="B22" s="61" t="s">
        <v>20</v>
      </c>
      <c r="C22" s="62"/>
      <c r="D22" s="37">
        <v>15576214</v>
      </c>
      <c r="E22" s="38">
        <v>55.478584549041813</v>
      </c>
      <c r="F22" s="37">
        <v>16240147</v>
      </c>
      <c r="G22" s="38">
        <v>55.518819872015925</v>
      </c>
      <c r="H22" s="37">
        <v>16461184</v>
      </c>
      <c r="I22" s="38">
        <v>53.5</v>
      </c>
      <c r="J22" s="27">
        <v>16971116</v>
      </c>
      <c r="K22" s="28">
        <v>51.271922290290931</v>
      </c>
      <c r="L22" s="27">
        <v>17120774</v>
      </c>
      <c r="M22" s="28">
        <v>54.165547232689605</v>
      </c>
      <c r="N22" s="14"/>
      <c r="O22" s="14"/>
      <c r="P22" s="61" t="s">
        <v>20</v>
      </c>
      <c r="Q22" s="62"/>
      <c r="R22" s="27">
        <v>17089849</v>
      </c>
      <c r="S22" s="28">
        <v>55.358956280420571</v>
      </c>
      <c r="T22" s="27">
        <v>17353054</v>
      </c>
      <c r="U22" s="28">
        <v>54.341170550202243</v>
      </c>
      <c r="V22" s="27">
        <v>17868573</v>
      </c>
      <c r="W22" s="28">
        <v>42.2</v>
      </c>
      <c r="X22" s="21">
        <v>19939336</v>
      </c>
      <c r="Y22" s="22">
        <v>54.791900904805402</v>
      </c>
      <c r="Z22" s="51">
        <f>[19]東大和市!$AY$69</f>
        <v>18958010</v>
      </c>
      <c r="AA22" s="46">
        <f>[19]東大和市!$BC$69</f>
        <v>50.448294516977398</v>
      </c>
      <c r="AC22" s="18"/>
      <c r="AD22" s="18"/>
      <c r="AE22" s="18"/>
    </row>
    <row r="23" spans="1:31" ht="20.100000000000001" customHeight="1" x14ac:dyDescent="0.15">
      <c r="A23" s="14"/>
      <c r="B23" s="61" t="s">
        <v>14</v>
      </c>
      <c r="C23" s="62"/>
      <c r="D23" s="37">
        <v>15781182</v>
      </c>
      <c r="E23" s="38">
        <v>58.02857925128442</v>
      </c>
      <c r="F23" s="37">
        <v>16485604</v>
      </c>
      <c r="G23" s="38">
        <v>56.5</v>
      </c>
      <c r="H23" s="37">
        <v>16676739</v>
      </c>
      <c r="I23" s="38">
        <v>58.9</v>
      </c>
      <c r="J23" s="27">
        <v>17007157</v>
      </c>
      <c r="K23" s="28">
        <v>58.973755170081901</v>
      </c>
      <c r="L23" s="27">
        <v>17149255</v>
      </c>
      <c r="M23" s="28">
        <v>57.564361178183873</v>
      </c>
      <c r="N23" s="14"/>
      <c r="O23" s="14"/>
      <c r="P23" s="61" t="s">
        <v>14</v>
      </c>
      <c r="Q23" s="62"/>
      <c r="R23" s="27">
        <v>17384504</v>
      </c>
      <c r="S23" s="28">
        <v>57.615173482463845</v>
      </c>
      <c r="T23" s="27">
        <v>17449453</v>
      </c>
      <c r="U23" s="28">
        <v>56.325129425970509</v>
      </c>
      <c r="V23" s="27">
        <v>17567917</v>
      </c>
      <c r="W23" s="28">
        <v>41.429332398339064</v>
      </c>
      <c r="X23" s="21">
        <v>19544180</v>
      </c>
      <c r="Y23" s="22">
        <v>54.740198754610297</v>
      </c>
      <c r="Z23" s="51">
        <f>[20]清瀬市!$AY$69</f>
        <v>18207310</v>
      </c>
      <c r="AA23" s="46">
        <f>[20]清瀬市!$BC$69</f>
        <v>51.758802798083217</v>
      </c>
      <c r="AC23" s="18"/>
      <c r="AD23" s="18"/>
      <c r="AE23" s="18"/>
    </row>
    <row r="24" spans="1:31" ht="20.100000000000001" customHeight="1" thickBot="1" x14ac:dyDescent="0.2">
      <c r="A24" s="14"/>
      <c r="B24" s="71" t="s">
        <v>15</v>
      </c>
      <c r="C24" s="72"/>
      <c r="D24" s="41">
        <v>19408642</v>
      </c>
      <c r="E24" s="42">
        <v>52.1</v>
      </c>
      <c r="F24" s="41">
        <v>19868793</v>
      </c>
      <c r="G24" s="42">
        <v>52.9</v>
      </c>
      <c r="H24" s="41">
        <v>20520428</v>
      </c>
      <c r="I24" s="42">
        <v>53.4</v>
      </c>
      <c r="J24" s="31">
        <v>20730272</v>
      </c>
      <c r="K24" s="32">
        <v>53</v>
      </c>
      <c r="L24" s="31">
        <v>21329184</v>
      </c>
      <c r="M24" s="32">
        <v>53.3</v>
      </c>
      <c r="N24" s="14"/>
      <c r="O24" s="14"/>
      <c r="P24" s="71" t="s">
        <v>15</v>
      </c>
      <c r="Q24" s="72"/>
      <c r="R24" s="31">
        <v>21372214</v>
      </c>
      <c r="S24" s="32">
        <v>52</v>
      </c>
      <c r="T24" s="31">
        <v>22053622</v>
      </c>
      <c r="U24" s="32">
        <v>52.100713676723728</v>
      </c>
      <c r="V24" s="31">
        <v>23202326</v>
      </c>
      <c r="W24" s="32">
        <v>40.690963611334183</v>
      </c>
      <c r="X24" s="23">
        <v>25871968</v>
      </c>
      <c r="Y24" s="24">
        <v>55.197954635042301</v>
      </c>
      <c r="Z24" s="52">
        <f>[21]東久留米市!$AY$69</f>
        <v>24398893</v>
      </c>
      <c r="AA24" s="47">
        <f>[21]東久留米市!$BC$69</f>
        <v>48.84344680781382</v>
      </c>
      <c r="AC24" s="18"/>
      <c r="AD24" s="18"/>
      <c r="AE24" s="18"/>
    </row>
    <row r="25" spans="1:31" ht="20.100000000000001" customHeight="1" x14ac:dyDescent="0.15">
      <c r="A25" s="14"/>
      <c r="B25" s="14"/>
      <c r="C25" s="14"/>
      <c r="D25" s="14"/>
      <c r="E25" s="14"/>
      <c r="F25" s="14"/>
      <c r="G25" s="14"/>
      <c r="H25" s="14"/>
      <c r="I25" s="14"/>
      <c r="J25" s="14"/>
      <c r="K25" s="14"/>
      <c r="N25" s="14"/>
      <c r="O25" s="14"/>
      <c r="AC25" s="18"/>
      <c r="AD25" s="18"/>
      <c r="AE25" s="18"/>
    </row>
    <row r="26" spans="1:31" ht="20.100000000000001" customHeight="1" x14ac:dyDescent="0.15">
      <c r="A26" s="14"/>
      <c r="B26" s="14"/>
      <c r="C26" s="14"/>
      <c r="D26" s="14"/>
      <c r="E26" s="14"/>
      <c r="F26" s="14"/>
      <c r="G26" s="14"/>
      <c r="H26" s="14"/>
      <c r="I26" s="14"/>
      <c r="J26" s="14"/>
      <c r="K26" s="14"/>
      <c r="N26" s="14"/>
      <c r="O26" s="14"/>
    </row>
    <row r="27" spans="1:31" ht="20.100000000000001" customHeight="1" x14ac:dyDescent="0.15">
      <c r="A27" s="14"/>
      <c r="B27" s="14"/>
      <c r="C27" s="14"/>
      <c r="D27" s="14"/>
      <c r="E27" s="14"/>
      <c r="F27" s="14"/>
      <c r="G27" s="14"/>
      <c r="H27" s="14"/>
      <c r="I27" s="14"/>
      <c r="J27" s="14"/>
      <c r="K27" s="14"/>
      <c r="N27" s="14"/>
      <c r="O27" s="14"/>
    </row>
    <row r="28" spans="1:31" ht="20.100000000000001" customHeight="1" x14ac:dyDescent="0.15">
      <c r="A28" s="14"/>
      <c r="B28" s="14"/>
      <c r="C28" s="14"/>
      <c r="D28" s="14"/>
      <c r="E28" s="14"/>
      <c r="F28" s="14"/>
      <c r="G28" s="14"/>
      <c r="H28" s="14"/>
      <c r="I28" s="14"/>
      <c r="J28" s="14"/>
      <c r="K28" s="14"/>
      <c r="N28" s="14"/>
      <c r="O28" s="14"/>
    </row>
    <row r="29" spans="1:31" ht="20.100000000000001" customHeight="1" x14ac:dyDescent="0.15">
      <c r="A29" s="14"/>
      <c r="B29" s="14"/>
      <c r="C29" s="14"/>
      <c r="D29" s="14"/>
      <c r="E29" s="14"/>
      <c r="F29" s="14"/>
      <c r="G29" s="14"/>
      <c r="H29" s="14"/>
      <c r="I29" s="14"/>
      <c r="J29" s="14"/>
      <c r="K29" s="14"/>
      <c r="N29" s="14"/>
      <c r="O29" s="14"/>
    </row>
    <row r="30" spans="1:31" ht="20.100000000000001" customHeight="1" x14ac:dyDescent="0.15">
      <c r="A30" s="14"/>
      <c r="N30" s="14"/>
      <c r="O30" s="14"/>
    </row>
    <row r="31" spans="1:31" ht="20.100000000000001" customHeight="1" x14ac:dyDescent="0.15">
      <c r="A31" s="14"/>
      <c r="N31" s="14"/>
      <c r="O31" s="14"/>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P24:Q24"/>
    <mergeCell ref="B17:C17"/>
    <mergeCell ref="B16:C16"/>
    <mergeCell ref="P15:Q15"/>
    <mergeCell ref="P16:Q16"/>
    <mergeCell ref="P17:Q17"/>
    <mergeCell ref="P18:Q18"/>
    <mergeCell ref="P19:Q19"/>
    <mergeCell ref="B23:C23"/>
    <mergeCell ref="B21:C21"/>
    <mergeCell ref="P20:Q20"/>
    <mergeCell ref="P21:Q21"/>
    <mergeCell ref="B24:C24"/>
    <mergeCell ref="P22:Q22"/>
    <mergeCell ref="B15:C15"/>
    <mergeCell ref="P23:Q23"/>
    <mergeCell ref="B20:C20"/>
    <mergeCell ref="B22:C22"/>
    <mergeCell ref="P9:Q9"/>
    <mergeCell ref="P10:Q10"/>
    <mergeCell ref="P11:Q11"/>
    <mergeCell ref="B10:C10"/>
    <mergeCell ref="B11:C11"/>
    <mergeCell ref="B12:C12"/>
    <mergeCell ref="P12:Q12"/>
    <mergeCell ref="P14:Q14"/>
    <mergeCell ref="P13:Q13"/>
    <mergeCell ref="B18:C18"/>
    <mergeCell ref="B19:C19"/>
    <mergeCell ref="Z3:AA3"/>
    <mergeCell ref="H3:I3"/>
    <mergeCell ref="J3:K3"/>
    <mergeCell ref="P3:Q4"/>
    <mergeCell ref="T3:U3"/>
    <mergeCell ref="R3:S3"/>
    <mergeCell ref="X3:Y3"/>
    <mergeCell ref="P6:Q6"/>
    <mergeCell ref="B9:C9"/>
    <mergeCell ref="B13:C13"/>
    <mergeCell ref="B14:C14"/>
    <mergeCell ref="V3:W3"/>
    <mergeCell ref="D3:E3"/>
    <mergeCell ref="F3:G3"/>
    <mergeCell ref="B3:C4"/>
    <mergeCell ref="L3:M3"/>
    <mergeCell ref="B5:C5"/>
    <mergeCell ref="P5:Q5"/>
    <mergeCell ref="P7:Q7"/>
    <mergeCell ref="P8:Q8"/>
    <mergeCell ref="B6:C6"/>
    <mergeCell ref="B7:C7"/>
    <mergeCell ref="B8:C8"/>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90" zoomScaleNormal="90" workbookViewId="0">
      <pane xSplit="3" ySplit="4" topLeftCell="K5" activePane="bottomRight" state="frozen"/>
      <selection activeCell="S24" sqref="S24"/>
      <selection pane="topRight" activeCell="S24" sqref="S24"/>
      <selection pane="bottomLeft" activeCell="S24" sqref="S24"/>
      <selection pane="bottomRight" activeCell="S24" sqref="S24"/>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4" t="s">
        <v>40</v>
      </c>
      <c r="P1" s="14" t="s">
        <v>46</v>
      </c>
    </row>
    <row r="2" spans="1:31" ht="20.100000000000001" customHeight="1" thickBot="1" x14ac:dyDescent="0.2">
      <c r="A2" s="14"/>
      <c r="B2" s="14"/>
      <c r="C2" s="14"/>
      <c r="D2" s="14"/>
      <c r="E2" s="14"/>
      <c r="F2" s="14"/>
      <c r="G2" s="14"/>
      <c r="H2" s="14"/>
      <c r="I2" s="14"/>
      <c r="M2" s="15" t="s">
        <v>48</v>
      </c>
      <c r="N2" s="14"/>
      <c r="O2" s="14"/>
      <c r="Y2" s="15"/>
      <c r="AA2" s="15" t="s">
        <v>48</v>
      </c>
    </row>
    <row r="3" spans="1:31" ht="20.100000000000001" customHeight="1" x14ac:dyDescent="0.15">
      <c r="A3" s="14"/>
      <c r="B3" s="65" t="s">
        <v>47</v>
      </c>
      <c r="C3" s="66"/>
      <c r="D3" s="63" t="s">
        <v>51</v>
      </c>
      <c r="E3" s="64"/>
      <c r="F3" s="63" t="s">
        <v>52</v>
      </c>
      <c r="G3" s="64"/>
      <c r="H3" s="63" t="s">
        <v>53</v>
      </c>
      <c r="I3" s="64"/>
      <c r="J3" s="63" t="s">
        <v>54</v>
      </c>
      <c r="K3" s="64"/>
      <c r="L3" s="63" t="s">
        <v>55</v>
      </c>
      <c r="M3" s="64"/>
      <c r="N3" s="14"/>
      <c r="O3" s="14"/>
      <c r="P3" s="65" t="s">
        <v>47</v>
      </c>
      <c r="Q3" s="66"/>
      <c r="R3" s="63" t="s">
        <v>56</v>
      </c>
      <c r="S3" s="64"/>
      <c r="T3" s="63" t="s">
        <v>57</v>
      </c>
      <c r="U3" s="64"/>
      <c r="V3" s="63" t="s">
        <v>58</v>
      </c>
      <c r="W3" s="64"/>
      <c r="X3" s="63" t="s">
        <v>59</v>
      </c>
      <c r="Y3" s="64"/>
      <c r="Z3" s="63" t="s">
        <v>60</v>
      </c>
      <c r="AA3" s="64"/>
    </row>
    <row r="4" spans="1:31" ht="20.100000000000001" customHeight="1" thickBot="1" x14ac:dyDescent="0.2">
      <c r="A4" s="14"/>
      <c r="B4" s="67"/>
      <c r="C4" s="68"/>
      <c r="D4" s="16" t="s">
        <v>49</v>
      </c>
      <c r="E4" s="17" t="s">
        <v>50</v>
      </c>
      <c r="F4" s="16" t="s">
        <v>49</v>
      </c>
      <c r="G4" s="17" t="s">
        <v>50</v>
      </c>
      <c r="H4" s="16" t="s">
        <v>49</v>
      </c>
      <c r="I4" s="17" t="s">
        <v>50</v>
      </c>
      <c r="J4" s="16" t="s">
        <v>49</v>
      </c>
      <c r="K4" s="17" t="s">
        <v>50</v>
      </c>
      <c r="L4" s="16" t="s">
        <v>49</v>
      </c>
      <c r="M4" s="17" t="s">
        <v>50</v>
      </c>
      <c r="N4" s="14"/>
      <c r="O4" s="14"/>
      <c r="P4" s="67"/>
      <c r="Q4" s="68"/>
      <c r="R4" s="16" t="s">
        <v>49</v>
      </c>
      <c r="S4" s="17" t="s">
        <v>50</v>
      </c>
      <c r="T4" s="16" t="s">
        <v>49</v>
      </c>
      <c r="U4" s="17" t="s">
        <v>50</v>
      </c>
      <c r="V4" s="16" t="s">
        <v>49</v>
      </c>
      <c r="W4" s="17" t="s">
        <v>50</v>
      </c>
      <c r="X4" s="16" t="s">
        <v>49</v>
      </c>
      <c r="Y4" s="17" t="s">
        <v>50</v>
      </c>
      <c r="Z4" s="16" t="s">
        <v>1</v>
      </c>
      <c r="AA4" s="17" t="s">
        <v>41</v>
      </c>
      <c r="AC4" s="18"/>
      <c r="AD4" s="18"/>
      <c r="AE4" s="18"/>
    </row>
    <row r="5" spans="1:31" ht="20.100000000000001" customHeight="1" x14ac:dyDescent="0.15">
      <c r="A5" s="14"/>
      <c r="B5" s="69" t="s">
        <v>21</v>
      </c>
      <c r="C5" s="70"/>
      <c r="D5" s="35">
        <v>14859156</v>
      </c>
      <c r="E5" s="36">
        <v>55.555856323647468</v>
      </c>
      <c r="F5" s="35">
        <v>14899902</v>
      </c>
      <c r="G5" s="36">
        <v>53.470212714876752</v>
      </c>
      <c r="H5" s="35">
        <v>15116744</v>
      </c>
      <c r="I5" s="36">
        <v>55.119345595362091</v>
      </c>
      <c r="J5" s="25">
        <v>15382245</v>
      </c>
      <c r="K5" s="26">
        <v>55.428008066516874</v>
      </c>
      <c r="L5" s="25">
        <v>15751785</v>
      </c>
      <c r="M5" s="26">
        <v>55.094101954580189</v>
      </c>
      <c r="N5" s="14"/>
      <c r="O5" s="14"/>
      <c r="P5" s="69" t="s">
        <v>21</v>
      </c>
      <c r="Q5" s="70"/>
      <c r="R5" s="25">
        <v>15601537</v>
      </c>
      <c r="S5" s="26">
        <v>56.691376099904204</v>
      </c>
      <c r="T5" s="25">
        <v>15981981</v>
      </c>
      <c r="U5" s="26">
        <v>56.742823162247703</v>
      </c>
      <c r="V5" s="25">
        <v>16052088</v>
      </c>
      <c r="W5" s="26">
        <v>42.919181367894083</v>
      </c>
      <c r="X5" s="19">
        <v>17945055</v>
      </c>
      <c r="Y5" s="20">
        <v>55.720579461199598</v>
      </c>
      <c r="Z5" s="53">
        <f>[22]武蔵村山市!$AY$69</f>
        <v>17024723</v>
      </c>
      <c r="AA5" s="48">
        <f>[22]武蔵村山市!$BC$69</f>
        <v>54.116335007338009</v>
      </c>
      <c r="AC5" s="18"/>
      <c r="AD5" s="18"/>
      <c r="AE5" s="18"/>
    </row>
    <row r="6" spans="1:31" ht="20.100000000000001" customHeight="1" x14ac:dyDescent="0.15">
      <c r="A6" s="14"/>
      <c r="B6" s="61" t="s">
        <v>22</v>
      </c>
      <c r="C6" s="62"/>
      <c r="D6" s="37">
        <v>24030394</v>
      </c>
      <c r="E6" s="38">
        <v>47.742602650376305</v>
      </c>
      <c r="F6" s="37">
        <v>24647314</v>
      </c>
      <c r="G6" s="38">
        <v>48.391485131210096</v>
      </c>
      <c r="H6" s="37">
        <v>25032727</v>
      </c>
      <c r="I6" s="38">
        <v>45.906782449432761</v>
      </c>
      <c r="J6" s="27">
        <v>25308436</v>
      </c>
      <c r="K6" s="28">
        <v>48</v>
      </c>
      <c r="L6" s="27">
        <v>25325107</v>
      </c>
      <c r="M6" s="28">
        <v>45.800000000000004</v>
      </c>
      <c r="N6" s="14"/>
      <c r="O6" s="14"/>
      <c r="P6" s="61" t="s">
        <v>22</v>
      </c>
      <c r="Q6" s="62"/>
      <c r="R6" s="27">
        <v>25263785</v>
      </c>
      <c r="S6" s="28">
        <v>47.147447825009671</v>
      </c>
      <c r="T6" s="27">
        <v>25446315</v>
      </c>
      <c r="U6" s="28">
        <v>45.4</v>
      </c>
      <c r="V6" s="27">
        <v>26284933</v>
      </c>
      <c r="W6" s="28">
        <v>36.491934297080114</v>
      </c>
      <c r="X6" s="21">
        <v>29274991</v>
      </c>
      <c r="Y6" s="22">
        <v>42.719140759415097</v>
      </c>
      <c r="Z6" s="51">
        <f>[23]多摩市!$AY$69</f>
        <v>28078934</v>
      </c>
      <c r="AA6" s="46">
        <f>[23]多摩市!$BC$69</f>
        <v>41.398539392876508</v>
      </c>
      <c r="AC6" s="18"/>
      <c r="AD6" s="18"/>
      <c r="AE6" s="18"/>
    </row>
    <row r="7" spans="1:31" ht="20.100000000000001" customHeight="1" x14ac:dyDescent="0.15">
      <c r="A7" s="14"/>
      <c r="B7" s="61" t="s">
        <v>23</v>
      </c>
      <c r="C7" s="62"/>
      <c r="D7" s="37">
        <v>14600963</v>
      </c>
      <c r="E7" s="38">
        <v>47.862420090191108</v>
      </c>
      <c r="F7" s="37">
        <v>15125532</v>
      </c>
      <c r="G7" s="38">
        <v>41.7</v>
      </c>
      <c r="H7" s="37">
        <v>15857267</v>
      </c>
      <c r="I7" s="38">
        <v>46.97388080548081</v>
      </c>
      <c r="J7" s="27">
        <v>16519537</v>
      </c>
      <c r="K7" s="28">
        <v>48.750133424768954</v>
      </c>
      <c r="L7" s="27">
        <v>16544249</v>
      </c>
      <c r="M7" s="28">
        <v>52.717717726808246</v>
      </c>
      <c r="N7" s="14"/>
      <c r="O7" s="14"/>
      <c r="P7" s="61" t="s">
        <v>23</v>
      </c>
      <c r="Q7" s="62"/>
      <c r="R7" s="27">
        <v>16549133</v>
      </c>
      <c r="S7" s="28">
        <v>49.135082238028744</v>
      </c>
      <c r="T7" s="27">
        <v>17196146</v>
      </c>
      <c r="U7" s="28">
        <v>52.099891695800416</v>
      </c>
      <c r="V7" s="27">
        <v>18288371</v>
      </c>
      <c r="W7" s="28">
        <v>40.086951059051742</v>
      </c>
      <c r="X7" s="21">
        <v>20468462</v>
      </c>
      <c r="Y7" s="22">
        <v>54.9</v>
      </c>
      <c r="Z7" s="51">
        <f>[24]稲城市!$AY$69</f>
        <v>19303018</v>
      </c>
      <c r="AA7" s="46">
        <f>[24]稲城市!$BC$69</f>
        <v>51.343161165402229</v>
      </c>
      <c r="AC7" s="18"/>
      <c r="AD7" s="18"/>
      <c r="AE7" s="18"/>
    </row>
    <row r="8" spans="1:31" ht="20.100000000000001" customHeight="1" x14ac:dyDescent="0.15">
      <c r="A8" s="14"/>
      <c r="B8" s="61" t="s">
        <v>24</v>
      </c>
      <c r="C8" s="62"/>
      <c r="D8" s="37">
        <v>10256130</v>
      </c>
      <c r="E8" s="38">
        <v>49.19730642405257</v>
      </c>
      <c r="F8" s="37">
        <v>10673047</v>
      </c>
      <c r="G8" s="38">
        <v>50.077851878408531</v>
      </c>
      <c r="H8" s="37">
        <v>11004013</v>
      </c>
      <c r="I8" s="38">
        <v>50</v>
      </c>
      <c r="J8" s="27">
        <v>11195001</v>
      </c>
      <c r="K8" s="28">
        <v>48</v>
      </c>
      <c r="L8" s="27">
        <v>11467421</v>
      </c>
      <c r="M8" s="28">
        <v>50.2</v>
      </c>
      <c r="N8" s="14"/>
      <c r="O8" s="14"/>
      <c r="P8" s="61" t="s">
        <v>24</v>
      </c>
      <c r="Q8" s="62"/>
      <c r="R8" s="27">
        <v>11540610</v>
      </c>
      <c r="S8" s="28">
        <v>50.40029651626147</v>
      </c>
      <c r="T8" s="27">
        <v>11716449</v>
      </c>
      <c r="U8" s="28">
        <v>52</v>
      </c>
      <c r="V8" s="27">
        <v>12193365</v>
      </c>
      <c r="W8" s="28">
        <v>41.569803763875719</v>
      </c>
      <c r="X8" s="21">
        <v>13600909</v>
      </c>
      <c r="Y8" s="22">
        <v>53.801845145457598</v>
      </c>
      <c r="Z8" s="51">
        <f>[25]羽村市!$AY$69</f>
        <v>12801232</v>
      </c>
      <c r="AA8" s="46">
        <f>[25]羽村市!$BC$69</f>
        <v>49.3</v>
      </c>
      <c r="AC8" s="18"/>
      <c r="AD8" s="18"/>
      <c r="AE8" s="18"/>
    </row>
    <row r="9" spans="1:31" ht="20.100000000000001" customHeight="1" x14ac:dyDescent="0.15">
      <c r="A9" s="14"/>
      <c r="B9" s="61" t="s">
        <v>25</v>
      </c>
      <c r="C9" s="62"/>
      <c r="D9" s="37">
        <v>14461247</v>
      </c>
      <c r="E9" s="38">
        <v>47.817638723260103</v>
      </c>
      <c r="F9" s="37">
        <v>15014871</v>
      </c>
      <c r="G9" s="38">
        <v>50.283247986149505</v>
      </c>
      <c r="H9" s="37">
        <v>15356494</v>
      </c>
      <c r="I9" s="38">
        <v>48.225505459644999</v>
      </c>
      <c r="J9" s="27">
        <v>15278150</v>
      </c>
      <c r="K9" s="28">
        <v>52.186868965824431</v>
      </c>
      <c r="L9" s="27">
        <v>15416054</v>
      </c>
      <c r="M9" s="28">
        <v>51.452062155448694</v>
      </c>
      <c r="N9" s="14"/>
      <c r="O9" s="14"/>
      <c r="P9" s="61" t="s">
        <v>25</v>
      </c>
      <c r="Q9" s="62"/>
      <c r="R9" s="27">
        <v>15580087</v>
      </c>
      <c r="S9" s="28">
        <v>53.3</v>
      </c>
      <c r="T9" s="27">
        <v>15937523</v>
      </c>
      <c r="U9" s="28">
        <v>51.8</v>
      </c>
      <c r="V9" s="27">
        <v>16424235</v>
      </c>
      <c r="W9" s="28">
        <v>39.330469638456528</v>
      </c>
      <c r="X9" s="21">
        <v>18344668</v>
      </c>
      <c r="Y9" s="22">
        <v>51</v>
      </c>
      <c r="Z9" s="51">
        <f>[26]あきる野市!$AY$69</f>
        <v>16913953</v>
      </c>
      <c r="AA9" s="46">
        <f>[26]あきる野市!$BC$69</f>
        <v>47.748541603213255</v>
      </c>
      <c r="AC9" s="18"/>
      <c r="AD9" s="18"/>
      <c r="AE9" s="18"/>
    </row>
    <row r="10" spans="1:31" ht="20.100000000000001" customHeight="1" x14ac:dyDescent="0.15">
      <c r="A10" s="14"/>
      <c r="B10" s="61" t="s">
        <v>26</v>
      </c>
      <c r="C10" s="62"/>
      <c r="D10" s="37">
        <v>34267966</v>
      </c>
      <c r="E10" s="38">
        <v>52.651730490231309</v>
      </c>
      <c r="F10" s="37">
        <v>35479270</v>
      </c>
      <c r="G10" s="38">
        <v>52.875145174917051</v>
      </c>
      <c r="H10" s="37">
        <v>35325727</v>
      </c>
      <c r="I10" s="38">
        <v>47.7</v>
      </c>
      <c r="J10" s="27">
        <v>36337651</v>
      </c>
      <c r="K10" s="28">
        <v>52.85807342967226</v>
      </c>
      <c r="L10" s="27">
        <v>36739006</v>
      </c>
      <c r="M10" s="28">
        <v>52.373794557562611</v>
      </c>
      <c r="N10" s="14"/>
      <c r="O10" s="14"/>
      <c r="P10" s="61" t="s">
        <v>26</v>
      </c>
      <c r="Q10" s="62"/>
      <c r="R10" s="27">
        <v>37261745</v>
      </c>
      <c r="S10" s="28">
        <v>50.048572779869502</v>
      </c>
      <c r="T10" s="27">
        <v>37303238</v>
      </c>
      <c r="U10" s="28">
        <v>52.702556667319719</v>
      </c>
      <c r="V10" s="27">
        <v>38103883</v>
      </c>
      <c r="W10" s="28">
        <v>38.25903447993614</v>
      </c>
      <c r="X10" s="21">
        <v>42047927</v>
      </c>
      <c r="Y10" s="22">
        <v>52.340978866384397</v>
      </c>
      <c r="Z10" s="51">
        <f>[27]西東京市!$AY$69</f>
        <v>40072379</v>
      </c>
      <c r="AA10" s="46">
        <f>[27]西東京市!$BC$69</f>
        <v>47.97366228709614</v>
      </c>
      <c r="AC10" s="18"/>
      <c r="AD10" s="18"/>
      <c r="AE10" s="18"/>
    </row>
    <row r="11" spans="1:31" ht="20.100000000000001" customHeight="1" x14ac:dyDescent="0.15">
      <c r="A11" s="14"/>
      <c r="B11" s="61" t="s">
        <v>27</v>
      </c>
      <c r="C11" s="62"/>
      <c r="D11" s="37">
        <v>4881756</v>
      </c>
      <c r="E11" s="43">
        <v>35.731051623556823</v>
      </c>
      <c r="F11" s="37">
        <v>5047207</v>
      </c>
      <c r="G11" s="38">
        <v>36.348683582742872</v>
      </c>
      <c r="H11" s="37">
        <v>5181294</v>
      </c>
      <c r="I11" s="38">
        <v>38.700000000000003</v>
      </c>
      <c r="J11" s="27">
        <v>5297309</v>
      </c>
      <c r="K11" s="28">
        <v>38.260790618137548</v>
      </c>
      <c r="L11" s="27">
        <v>5427306</v>
      </c>
      <c r="M11" s="28">
        <v>36.885598362200504</v>
      </c>
      <c r="N11" s="14"/>
      <c r="O11" s="14"/>
      <c r="P11" s="61" t="s">
        <v>27</v>
      </c>
      <c r="Q11" s="62"/>
      <c r="R11" s="27">
        <v>5518934</v>
      </c>
      <c r="S11" s="28">
        <v>36.002767007841378</v>
      </c>
      <c r="T11" s="27">
        <v>5673012</v>
      </c>
      <c r="U11" s="28">
        <v>33.311043811945027</v>
      </c>
      <c r="V11" s="27">
        <v>6058926</v>
      </c>
      <c r="W11" s="28">
        <v>31.934018736364035</v>
      </c>
      <c r="X11" s="21">
        <v>6600228</v>
      </c>
      <c r="Y11" s="22">
        <v>39.378779449163602</v>
      </c>
      <c r="Z11" s="51">
        <f>[28]瑞穂町!$AY$69</f>
        <v>6568162</v>
      </c>
      <c r="AA11" s="46">
        <f>[28]瑞穂町!$BC$69</f>
        <v>41.972779330168542</v>
      </c>
      <c r="AC11" s="18"/>
      <c r="AD11" s="18"/>
      <c r="AE11" s="18"/>
    </row>
    <row r="12" spans="1:31" ht="20.100000000000001" customHeight="1" x14ac:dyDescent="0.15">
      <c r="A12" s="14"/>
      <c r="B12" s="61" t="s">
        <v>28</v>
      </c>
      <c r="C12" s="62"/>
      <c r="D12" s="37">
        <v>3635743</v>
      </c>
      <c r="E12" s="38">
        <v>41.2</v>
      </c>
      <c r="F12" s="37">
        <v>3651551</v>
      </c>
      <c r="G12" s="38">
        <v>41.340364625640859</v>
      </c>
      <c r="H12" s="37">
        <v>3664953</v>
      </c>
      <c r="I12" s="38">
        <v>41.339929458399368</v>
      </c>
      <c r="J12" s="27">
        <v>3714320</v>
      </c>
      <c r="K12" s="28">
        <v>42.809247983303756</v>
      </c>
      <c r="L12" s="27">
        <v>3813571</v>
      </c>
      <c r="M12" s="28">
        <v>43.526894577392937</v>
      </c>
      <c r="N12" s="14"/>
      <c r="O12" s="14"/>
      <c r="P12" s="61" t="s">
        <v>28</v>
      </c>
      <c r="Q12" s="62"/>
      <c r="R12" s="27">
        <v>3730364</v>
      </c>
      <c r="S12" s="28">
        <v>42.791642472055649</v>
      </c>
      <c r="T12" s="27">
        <v>3798383</v>
      </c>
      <c r="U12" s="28">
        <v>41.955543096081982</v>
      </c>
      <c r="V12" s="27">
        <v>3929921</v>
      </c>
      <c r="W12" s="28">
        <v>35.657327464968915</v>
      </c>
      <c r="X12" s="21">
        <v>4391497</v>
      </c>
      <c r="Y12" s="22">
        <v>42.282334887682403</v>
      </c>
      <c r="Z12" s="51">
        <f>[29]日の出町!$AY$69</f>
        <v>4038141</v>
      </c>
      <c r="AA12" s="46">
        <f>[29]日の出町!$BC$69</f>
        <v>40.532124652307139</v>
      </c>
      <c r="AC12" s="18"/>
      <c r="AD12" s="18"/>
      <c r="AE12" s="18"/>
    </row>
    <row r="13" spans="1:31" ht="20.100000000000001" customHeight="1" x14ac:dyDescent="0.15">
      <c r="A13" s="14"/>
      <c r="B13" s="61" t="s">
        <v>29</v>
      </c>
      <c r="C13" s="62"/>
      <c r="D13" s="37">
        <v>729313</v>
      </c>
      <c r="E13" s="38">
        <v>22.024722332785114</v>
      </c>
      <c r="F13" s="37">
        <v>724740</v>
      </c>
      <c r="G13" s="38">
        <v>20.542121070228806</v>
      </c>
      <c r="H13" s="37">
        <v>729457</v>
      </c>
      <c r="I13" s="38">
        <v>20.742951388395205</v>
      </c>
      <c r="J13" s="27">
        <v>763195</v>
      </c>
      <c r="K13" s="28">
        <v>21.530066545606267</v>
      </c>
      <c r="L13" s="27">
        <v>776980</v>
      </c>
      <c r="M13" s="28">
        <v>21.294100751917615</v>
      </c>
      <c r="N13" s="14"/>
      <c r="O13" s="14"/>
      <c r="P13" s="61" t="s">
        <v>29</v>
      </c>
      <c r="Q13" s="62"/>
      <c r="R13" s="27">
        <v>783504</v>
      </c>
      <c r="S13" s="28">
        <v>22.428179382153328</v>
      </c>
      <c r="T13" s="27">
        <v>795908</v>
      </c>
      <c r="U13" s="28">
        <v>22.092759232704175</v>
      </c>
      <c r="V13" s="27">
        <v>851201</v>
      </c>
      <c r="W13" s="28">
        <v>20.706763431100832</v>
      </c>
      <c r="X13" s="21">
        <v>901868</v>
      </c>
      <c r="Y13" s="22">
        <v>23.197875977630101</v>
      </c>
      <c r="Z13" s="51">
        <f>[30]檜原村!$AY$69</f>
        <v>892404</v>
      </c>
      <c r="AA13" s="46">
        <f>[30]檜原村!$BC$69</f>
        <v>23.090369775452078</v>
      </c>
      <c r="AC13" s="18"/>
      <c r="AD13" s="18"/>
      <c r="AE13" s="18"/>
    </row>
    <row r="14" spans="1:31" ht="20.100000000000001" customHeight="1" x14ac:dyDescent="0.15">
      <c r="A14" s="14"/>
      <c r="B14" s="61" t="s">
        <v>30</v>
      </c>
      <c r="C14" s="62"/>
      <c r="D14" s="37">
        <v>1523260</v>
      </c>
      <c r="E14" s="38">
        <v>25.204151042236305</v>
      </c>
      <c r="F14" s="37">
        <v>1448986</v>
      </c>
      <c r="G14" s="38">
        <v>22.594289187553592</v>
      </c>
      <c r="H14" s="37">
        <v>1494811</v>
      </c>
      <c r="I14" s="38">
        <v>23.300972841191975</v>
      </c>
      <c r="J14" s="27">
        <v>1493794</v>
      </c>
      <c r="K14" s="28">
        <v>23.625289821378299</v>
      </c>
      <c r="L14" s="27">
        <v>1514877</v>
      </c>
      <c r="M14" s="28">
        <v>23.713560138949262</v>
      </c>
      <c r="N14" s="14"/>
      <c r="O14" s="14"/>
      <c r="P14" s="61" t="s">
        <v>30</v>
      </c>
      <c r="Q14" s="62"/>
      <c r="R14" s="27">
        <v>1529165</v>
      </c>
      <c r="S14" s="28">
        <v>23.905970407320659</v>
      </c>
      <c r="T14" s="27">
        <v>1530463</v>
      </c>
      <c r="U14" s="28">
        <v>21.576767638887677</v>
      </c>
      <c r="V14" s="27">
        <v>1658596</v>
      </c>
      <c r="W14" s="28">
        <v>22.33523181915017</v>
      </c>
      <c r="X14" s="21">
        <v>1806915</v>
      </c>
      <c r="Y14" s="22">
        <v>25.346020312277101</v>
      </c>
      <c r="Z14" s="51">
        <f>[31]奥多摩町!$AY$69</f>
        <v>1757695</v>
      </c>
      <c r="AA14" s="46">
        <f>[31]奥多摩町!$BC$69</f>
        <v>23.893912737556626</v>
      </c>
      <c r="AC14" s="18"/>
      <c r="AD14" s="18"/>
      <c r="AE14" s="18"/>
    </row>
    <row r="15" spans="1:31" ht="20.100000000000001" customHeight="1" x14ac:dyDescent="0.15">
      <c r="A15" s="14"/>
      <c r="B15" s="61" t="s">
        <v>31</v>
      </c>
      <c r="C15" s="62"/>
      <c r="D15" s="37">
        <v>3095383</v>
      </c>
      <c r="E15" s="38">
        <v>24.337546339795026</v>
      </c>
      <c r="F15" s="37">
        <v>2441669</v>
      </c>
      <c r="G15" s="38">
        <v>17.899999999999999</v>
      </c>
      <c r="H15" s="37">
        <v>2329168</v>
      </c>
      <c r="I15" s="38">
        <v>22.49191691666076</v>
      </c>
      <c r="J15" s="27">
        <v>2421302</v>
      </c>
      <c r="K15" s="28">
        <v>23.874873011082141</v>
      </c>
      <c r="L15" s="27">
        <v>2443918</v>
      </c>
      <c r="M15" s="34">
        <v>25.290454157909831</v>
      </c>
      <c r="N15" s="14"/>
      <c r="O15" s="14"/>
      <c r="P15" s="61" t="s">
        <v>31</v>
      </c>
      <c r="Q15" s="62"/>
      <c r="R15" s="27">
        <v>2474049</v>
      </c>
      <c r="S15" s="28">
        <v>29.436574421598831</v>
      </c>
      <c r="T15" s="27">
        <v>2512270</v>
      </c>
      <c r="U15" s="28">
        <v>26.662553093850377</v>
      </c>
      <c r="V15" s="27">
        <v>2696269</v>
      </c>
      <c r="W15" s="28">
        <v>26.892894869944033</v>
      </c>
      <c r="X15" s="21">
        <v>3041888</v>
      </c>
      <c r="Y15" s="22">
        <v>34.4525579191248</v>
      </c>
      <c r="Z15" s="51">
        <f>[32]大島町!$AY$69</f>
        <v>2972307</v>
      </c>
      <c r="AA15" s="46">
        <f>[32]大島町!$BC$69</f>
        <v>35.402325163689063</v>
      </c>
      <c r="AC15" s="18"/>
      <c r="AD15" s="18"/>
      <c r="AE15" s="18"/>
    </row>
    <row r="16" spans="1:31" ht="20.100000000000001" customHeight="1" x14ac:dyDescent="0.15">
      <c r="A16" s="14"/>
      <c r="B16" s="61" t="s">
        <v>32</v>
      </c>
      <c r="C16" s="62"/>
      <c r="D16" s="37">
        <v>227754</v>
      </c>
      <c r="E16" s="38">
        <v>23.668802623839444</v>
      </c>
      <c r="F16" s="37">
        <v>240104</v>
      </c>
      <c r="G16" s="38">
        <v>22.433441247506529</v>
      </c>
      <c r="H16" s="37">
        <v>244685</v>
      </c>
      <c r="I16" s="38">
        <v>22.796958604259853</v>
      </c>
      <c r="J16" s="27">
        <v>248051</v>
      </c>
      <c r="K16" s="28">
        <v>20.102664595221249</v>
      </c>
      <c r="L16" s="27">
        <v>261801</v>
      </c>
      <c r="M16" s="28">
        <v>13.847728462844538</v>
      </c>
      <c r="N16" s="14"/>
      <c r="O16" s="14"/>
      <c r="P16" s="61" t="s">
        <v>32</v>
      </c>
      <c r="Q16" s="62"/>
      <c r="R16" s="27">
        <v>246651</v>
      </c>
      <c r="S16" s="28">
        <v>15.290866247463672</v>
      </c>
      <c r="T16" s="27">
        <v>268996</v>
      </c>
      <c r="U16" s="28">
        <v>21.283652803866246</v>
      </c>
      <c r="V16" s="27">
        <v>285215</v>
      </c>
      <c r="W16" s="28">
        <v>19.173614943877102</v>
      </c>
      <c r="X16" s="21">
        <v>337653</v>
      </c>
      <c r="Y16" s="22">
        <v>22.740179010391799</v>
      </c>
      <c r="Z16" s="51">
        <f>[33]利島村!$AY$69</f>
        <v>334146</v>
      </c>
      <c r="AA16" s="46">
        <f>[33]利島村!$BC$69</f>
        <v>20.821854640964364</v>
      </c>
      <c r="AC16" s="18"/>
      <c r="AD16" s="18"/>
      <c r="AE16" s="18"/>
    </row>
    <row r="17" spans="1:31" ht="20.100000000000001" customHeight="1" x14ac:dyDescent="0.15">
      <c r="A17" s="14"/>
      <c r="B17" s="61" t="s">
        <v>33</v>
      </c>
      <c r="C17" s="62"/>
      <c r="D17" s="37">
        <v>1039970</v>
      </c>
      <c r="E17" s="38">
        <v>26.057175100247854</v>
      </c>
      <c r="F17" s="37">
        <v>1051960</v>
      </c>
      <c r="G17" s="38">
        <v>29.164459149213762</v>
      </c>
      <c r="H17" s="37">
        <v>1017291</v>
      </c>
      <c r="I17" s="38">
        <v>22.620878679816673</v>
      </c>
      <c r="J17" s="27">
        <v>1067647</v>
      </c>
      <c r="K17" s="28">
        <v>28.862391709970066</v>
      </c>
      <c r="L17" s="27">
        <v>1035423</v>
      </c>
      <c r="M17" s="28">
        <v>22.663306133884326</v>
      </c>
      <c r="N17" s="14"/>
      <c r="O17" s="14"/>
      <c r="P17" s="61" t="s">
        <v>33</v>
      </c>
      <c r="Q17" s="62"/>
      <c r="R17" s="27">
        <v>1010799</v>
      </c>
      <c r="S17" s="28">
        <v>22.594594280441484</v>
      </c>
      <c r="T17" s="27">
        <v>1012650</v>
      </c>
      <c r="U17" s="28">
        <v>24.289519851132695</v>
      </c>
      <c r="V17" s="27">
        <v>1149047</v>
      </c>
      <c r="W17" s="28">
        <v>24.20946886513644</v>
      </c>
      <c r="X17" s="21">
        <v>1261855</v>
      </c>
      <c r="Y17" s="22">
        <v>32.062167097641499</v>
      </c>
      <c r="Z17" s="51">
        <f>[34]新島村!$AY$69</f>
        <v>1295816</v>
      </c>
      <c r="AA17" s="46">
        <f>[34]新島村!$BC$69</f>
        <v>31.603310429061228</v>
      </c>
      <c r="AC17" s="18"/>
      <c r="AD17" s="18"/>
      <c r="AE17" s="18"/>
    </row>
    <row r="18" spans="1:31" ht="20.100000000000001" customHeight="1" x14ac:dyDescent="0.15">
      <c r="A18" s="14"/>
      <c r="B18" s="61" t="s">
        <v>34</v>
      </c>
      <c r="C18" s="62"/>
      <c r="D18" s="37">
        <v>639062</v>
      </c>
      <c r="E18" s="38">
        <v>24.146792207728414</v>
      </c>
      <c r="F18" s="37">
        <v>753452</v>
      </c>
      <c r="G18" s="38">
        <v>29.185850758802989</v>
      </c>
      <c r="H18" s="37">
        <v>759228</v>
      </c>
      <c r="I18" s="38">
        <v>27.63364352094667</v>
      </c>
      <c r="J18" s="27">
        <v>763207</v>
      </c>
      <c r="K18" s="28">
        <v>25.302100731407005</v>
      </c>
      <c r="L18" s="27">
        <v>781501</v>
      </c>
      <c r="M18" s="28">
        <v>26.621916468947099</v>
      </c>
      <c r="N18" s="14"/>
      <c r="O18" s="14"/>
      <c r="P18" s="61" t="s">
        <v>34</v>
      </c>
      <c r="Q18" s="62"/>
      <c r="R18" s="27">
        <v>811398</v>
      </c>
      <c r="S18" s="28">
        <v>31.904370012963884</v>
      </c>
      <c r="T18" s="27">
        <v>841392</v>
      </c>
      <c r="U18" s="28">
        <v>30.024782992693567</v>
      </c>
      <c r="V18" s="27">
        <v>864555</v>
      </c>
      <c r="W18" s="28">
        <v>25.960149126989752</v>
      </c>
      <c r="X18" s="21">
        <v>927493</v>
      </c>
      <c r="Y18" s="22">
        <v>27.1698790836051</v>
      </c>
      <c r="Z18" s="51">
        <f>[35]神津島村!$AY$69</f>
        <v>883530</v>
      </c>
      <c r="AA18" s="46">
        <f>[35]神津島村!$BC$69</f>
        <v>26.884653689645088</v>
      </c>
      <c r="AC18" s="18"/>
      <c r="AD18" s="18"/>
      <c r="AE18" s="18"/>
    </row>
    <row r="19" spans="1:31" ht="20.100000000000001" customHeight="1" x14ac:dyDescent="0.15">
      <c r="A19" s="14"/>
      <c r="B19" s="61" t="s">
        <v>35</v>
      </c>
      <c r="C19" s="62"/>
      <c r="D19" s="37">
        <v>959708</v>
      </c>
      <c r="E19" s="38">
        <v>25.114955508142465</v>
      </c>
      <c r="F19" s="37">
        <v>916436</v>
      </c>
      <c r="G19" s="38">
        <v>23.501588936325607</v>
      </c>
      <c r="H19" s="37">
        <v>803462</v>
      </c>
      <c r="I19" s="38">
        <v>18.062786382330501</v>
      </c>
      <c r="J19" s="27">
        <v>901366</v>
      </c>
      <c r="K19" s="28">
        <v>23.050333403658172</v>
      </c>
      <c r="L19" s="27">
        <v>886500</v>
      </c>
      <c r="M19" s="28">
        <v>22.219799307464122</v>
      </c>
      <c r="N19" s="14"/>
      <c r="O19" s="14"/>
      <c r="P19" s="61" t="s">
        <v>35</v>
      </c>
      <c r="Q19" s="62"/>
      <c r="R19" s="27">
        <v>906603</v>
      </c>
      <c r="S19" s="28">
        <v>20.03422557455675</v>
      </c>
      <c r="T19" s="27">
        <v>959763</v>
      </c>
      <c r="U19" s="28">
        <v>23.314611449863758</v>
      </c>
      <c r="V19" s="27">
        <v>1076091</v>
      </c>
      <c r="W19" s="28">
        <v>22.619080649961912</v>
      </c>
      <c r="X19" s="21">
        <v>1141035</v>
      </c>
      <c r="Y19" s="22">
        <v>25.060067644733401</v>
      </c>
      <c r="Z19" s="51">
        <f>[36]三宅村!$AY$69</f>
        <v>1177223</v>
      </c>
      <c r="AA19" s="46">
        <f>[36]三宅村!$BC$69</f>
        <v>28.08244895544491</v>
      </c>
      <c r="AC19" s="18"/>
      <c r="AD19" s="18"/>
      <c r="AE19" s="18"/>
    </row>
    <row r="20" spans="1:31" ht="20.100000000000001" customHeight="1" x14ac:dyDescent="0.15">
      <c r="A20" s="14"/>
      <c r="B20" s="61" t="s">
        <v>36</v>
      </c>
      <c r="C20" s="62"/>
      <c r="D20" s="37">
        <v>262578</v>
      </c>
      <c r="E20" s="38">
        <v>21.781396332687688</v>
      </c>
      <c r="F20" s="37">
        <v>247577</v>
      </c>
      <c r="G20" s="38">
        <v>21.206083867746027</v>
      </c>
      <c r="H20" s="37">
        <v>256679</v>
      </c>
      <c r="I20" s="38">
        <v>18.051793969068214</v>
      </c>
      <c r="J20" s="27">
        <v>250737</v>
      </c>
      <c r="K20" s="28">
        <v>12.784074831121647</v>
      </c>
      <c r="L20" s="27">
        <v>238107</v>
      </c>
      <c r="M20" s="28">
        <v>17.462234718977026</v>
      </c>
      <c r="N20" s="14"/>
      <c r="O20" s="14"/>
      <c r="P20" s="61" t="s">
        <v>36</v>
      </c>
      <c r="Q20" s="62"/>
      <c r="R20" s="27">
        <v>230744</v>
      </c>
      <c r="S20" s="28">
        <v>14.702857557943192</v>
      </c>
      <c r="T20" s="27">
        <v>236148</v>
      </c>
      <c r="U20" s="28">
        <v>15.366515483774409</v>
      </c>
      <c r="V20" s="27">
        <v>237088</v>
      </c>
      <c r="W20" s="28">
        <v>12.360584475133427</v>
      </c>
      <c r="X20" s="21">
        <v>237038</v>
      </c>
      <c r="Y20" s="22">
        <v>15.7734051118934</v>
      </c>
      <c r="Z20" s="51">
        <f>[37]御蔵島村!$AY$69</f>
        <v>221099</v>
      </c>
      <c r="AA20" s="46">
        <f>[37]御蔵島村!$BC$69</f>
        <v>12.203036036374153</v>
      </c>
      <c r="AC20" s="18"/>
      <c r="AD20" s="18"/>
      <c r="AE20" s="18"/>
    </row>
    <row r="21" spans="1:31" ht="20.100000000000001" customHeight="1" x14ac:dyDescent="0.15">
      <c r="A21" s="14"/>
      <c r="B21" s="61" t="s">
        <v>37</v>
      </c>
      <c r="C21" s="62"/>
      <c r="D21" s="37">
        <v>2403908</v>
      </c>
      <c r="E21" s="38">
        <v>33.6</v>
      </c>
      <c r="F21" s="37">
        <v>2457208</v>
      </c>
      <c r="G21" s="38">
        <v>33.533219163547329</v>
      </c>
      <c r="H21" s="37">
        <v>2528415</v>
      </c>
      <c r="I21" s="38">
        <v>33.600694973706588</v>
      </c>
      <c r="J21" s="27">
        <v>2553714</v>
      </c>
      <c r="K21" s="28">
        <v>34.796716860488644</v>
      </c>
      <c r="L21" s="27">
        <v>2486754</v>
      </c>
      <c r="M21" s="28">
        <v>31.185180419788782</v>
      </c>
      <c r="N21" s="14"/>
      <c r="O21" s="14"/>
      <c r="P21" s="61" t="s">
        <v>37</v>
      </c>
      <c r="Q21" s="62"/>
      <c r="R21" s="27">
        <v>2455693</v>
      </c>
      <c r="S21" s="28">
        <v>33.440662774391384</v>
      </c>
      <c r="T21" s="27">
        <v>2496411</v>
      </c>
      <c r="U21" s="28">
        <v>33.836606129083016</v>
      </c>
      <c r="V21" s="27">
        <v>2537695</v>
      </c>
      <c r="W21" s="28">
        <v>25.694583876421937</v>
      </c>
      <c r="X21" s="21">
        <v>2784360</v>
      </c>
      <c r="Y21" s="22">
        <v>32.366900195896697</v>
      </c>
      <c r="Z21" s="51">
        <f>[38]八丈町!$AY$69</f>
        <v>2611995</v>
      </c>
      <c r="AA21" s="46">
        <f>[38]八丈町!$BC$69</f>
        <v>29.037346746271247</v>
      </c>
      <c r="AC21" s="18"/>
      <c r="AD21" s="18"/>
      <c r="AE21" s="18"/>
    </row>
    <row r="22" spans="1:31" ht="20.100000000000001" customHeight="1" x14ac:dyDescent="0.15">
      <c r="A22" s="14"/>
      <c r="B22" s="61" t="s">
        <v>38</v>
      </c>
      <c r="C22" s="62"/>
      <c r="D22" s="37">
        <v>190845</v>
      </c>
      <c r="E22" s="38">
        <v>21.94077158581268</v>
      </c>
      <c r="F22" s="37">
        <v>183415</v>
      </c>
      <c r="G22" s="38">
        <v>19.61104030519725</v>
      </c>
      <c r="H22" s="37">
        <v>173558</v>
      </c>
      <c r="I22" s="38">
        <v>16.645726594914152</v>
      </c>
      <c r="J22" s="27">
        <v>184054</v>
      </c>
      <c r="K22" s="28">
        <v>16.804609685928167</v>
      </c>
      <c r="L22" s="27">
        <v>213757</v>
      </c>
      <c r="M22" s="28">
        <v>28.327831398268977</v>
      </c>
      <c r="N22" s="14"/>
      <c r="O22" s="14"/>
      <c r="P22" s="61" t="s">
        <v>38</v>
      </c>
      <c r="Q22" s="62"/>
      <c r="R22" s="27">
        <v>198383</v>
      </c>
      <c r="S22" s="28">
        <v>25.942761493144324</v>
      </c>
      <c r="T22" s="27">
        <v>198381</v>
      </c>
      <c r="U22" s="28">
        <v>20.855383916688215</v>
      </c>
      <c r="V22" s="27">
        <v>198283</v>
      </c>
      <c r="W22" s="28">
        <v>17.431166045432168</v>
      </c>
      <c r="X22" s="21">
        <v>198860</v>
      </c>
      <c r="Y22" s="22">
        <v>20.0060965978771</v>
      </c>
      <c r="Z22" s="51">
        <f>[39]青ケ島村!$AY$69</f>
        <v>183258</v>
      </c>
      <c r="AA22" s="46">
        <f>[39]青ケ島村!$BC$69</f>
        <v>17.551598969457242</v>
      </c>
      <c r="AC22" s="18"/>
      <c r="AD22" s="18"/>
      <c r="AE22" s="18"/>
    </row>
    <row r="23" spans="1:31" ht="20.100000000000001" customHeight="1" thickBot="1" x14ac:dyDescent="0.2">
      <c r="A23" s="14"/>
      <c r="B23" s="71" t="s">
        <v>39</v>
      </c>
      <c r="C23" s="72"/>
      <c r="D23" s="41">
        <v>1768756</v>
      </c>
      <c r="E23" s="42">
        <v>38.601730573820006</v>
      </c>
      <c r="F23" s="41">
        <v>1616554</v>
      </c>
      <c r="G23" s="42">
        <v>40.014019909558712</v>
      </c>
      <c r="H23" s="41">
        <v>1623930</v>
      </c>
      <c r="I23" s="42">
        <v>36.164886924181857</v>
      </c>
      <c r="J23" s="31">
        <v>1597048</v>
      </c>
      <c r="K23" s="32">
        <v>36.156971327726943</v>
      </c>
      <c r="L23" s="31">
        <v>1837534</v>
      </c>
      <c r="M23" s="32">
        <v>36.959962089334645</v>
      </c>
      <c r="N23" s="14"/>
      <c r="O23" s="14"/>
      <c r="P23" s="71" t="s">
        <v>39</v>
      </c>
      <c r="Q23" s="72"/>
      <c r="R23" s="31">
        <v>1387068</v>
      </c>
      <c r="S23" s="32">
        <v>30.972248707245541</v>
      </c>
      <c r="T23" s="31">
        <v>1348564</v>
      </c>
      <c r="U23" s="32">
        <v>29.096537665552198</v>
      </c>
      <c r="V23" s="31">
        <v>1322468</v>
      </c>
      <c r="W23" s="32">
        <v>23.206848124920263</v>
      </c>
      <c r="X23" s="23">
        <v>1709568</v>
      </c>
      <c r="Y23" s="24">
        <v>28.835349534798599</v>
      </c>
      <c r="Z23" s="52">
        <f>[40]小笠原村!$AY$69</f>
        <v>1300794</v>
      </c>
      <c r="AA23" s="47">
        <f>[40]小笠原村!$BC$69</f>
        <v>25.626308852819442</v>
      </c>
      <c r="AC23" s="18"/>
      <c r="AD23" s="18"/>
      <c r="AE23" s="18"/>
    </row>
    <row r="24" spans="1:31" ht="20.100000000000001" customHeight="1" x14ac:dyDescent="0.15">
      <c r="A24" s="14"/>
      <c r="B24" s="14"/>
      <c r="C24" s="14"/>
      <c r="D24" s="14"/>
      <c r="E24" s="14"/>
      <c r="F24" s="14"/>
      <c r="G24" s="14"/>
      <c r="H24" s="14"/>
      <c r="I24" s="14"/>
      <c r="J24" s="14"/>
      <c r="K24" s="14"/>
      <c r="N24" s="14"/>
      <c r="O24" s="14"/>
      <c r="AC24" s="18"/>
      <c r="AD24" s="18"/>
      <c r="AE24" s="18"/>
    </row>
    <row r="25" spans="1:31" ht="20.100000000000001" customHeight="1" x14ac:dyDescent="0.15">
      <c r="A25" s="14"/>
      <c r="B25" s="14"/>
      <c r="C25" s="14"/>
      <c r="D25" s="14"/>
      <c r="E25" s="14"/>
      <c r="F25" s="14"/>
      <c r="G25" s="14"/>
      <c r="H25" s="14"/>
      <c r="I25" s="14"/>
      <c r="J25" s="14"/>
      <c r="K25" s="14"/>
      <c r="N25" s="14"/>
      <c r="O25" s="14"/>
    </row>
    <row r="26" spans="1:31" ht="20.100000000000001" customHeight="1" x14ac:dyDescent="0.15">
      <c r="A26" s="14"/>
      <c r="B26" s="14"/>
      <c r="C26" s="14"/>
      <c r="D26" s="14"/>
      <c r="E26" s="14"/>
      <c r="F26" s="14"/>
      <c r="G26" s="14"/>
      <c r="H26" s="14"/>
      <c r="I26" s="14"/>
      <c r="J26" s="14"/>
      <c r="K26" s="14"/>
      <c r="N26" s="14"/>
      <c r="O26" s="14"/>
    </row>
    <row r="27" spans="1:31" ht="20.100000000000001" customHeight="1" x14ac:dyDescent="0.15">
      <c r="A27" s="14"/>
      <c r="B27" s="14"/>
      <c r="C27" s="14"/>
      <c r="D27" s="14"/>
      <c r="E27" s="14"/>
      <c r="F27" s="14"/>
      <c r="G27" s="14"/>
      <c r="H27" s="14"/>
      <c r="I27" s="14"/>
      <c r="J27" s="14"/>
      <c r="K27" s="14"/>
      <c r="N27" s="14"/>
      <c r="O27" s="14"/>
    </row>
    <row r="28" spans="1:31" ht="20.100000000000001" customHeight="1" x14ac:dyDescent="0.15">
      <c r="A28" s="14"/>
      <c r="B28" s="14"/>
      <c r="C28" s="14"/>
      <c r="D28" s="14"/>
      <c r="E28" s="14"/>
      <c r="F28" s="14"/>
      <c r="G28" s="14"/>
      <c r="H28" s="14"/>
      <c r="I28" s="14"/>
      <c r="J28" s="14"/>
      <c r="K28" s="14"/>
      <c r="N28" s="14"/>
      <c r="O28" s="14"/>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B11:C11"/>
    <mergeCell ref="P18:Q18"/>
    <mergeCell ref="P19:Q19"/>
    <mergeCell ref="B18:C18"/>
    <mergeCell ref="B15:C15"/>
    <mergeCell ref="B16:C16"/>
    <mergeCell ref="P15:Q15"/>
    <mergeCell ref="P16:Q16"/>
    <mergeCell ref="P17:Q17"/>
    <mergeCell ref="B19:C19"/>
    <mergeCell ref="B17:C17"/>
    <mergeCell ref="B8:C8"/>
    <mergeCell ref="B9:C9"/>
    <mergeCell ref="P8:Q8"/>
    <mergeCell ref="P9:Q9"/>
    <mergeCell ref="P10:Q10"/>
    <mergeCell ref="B10:C10"/>
    <mergeCell ref="Z3:AA3"/>
    <mergeCell ref="H3:I3"/>
    <mergeCell ref="J3:K3"/>
    <mergeCell ref="P3:Q4"/>
    <mergeCell ref="R3:S3"/>
    <mergeCell ref="T3:U3"/>
    <mergeCell ref="L3:M3"/>
    <mergeCell ref="X3:Y3"/>
    <mergeCell ref="V3:W3"/>
    <mergeCell ref="B3:C4"/>
    <mergeCell ref="P5:Q5"/>
    <mergeCell ref="B5:C5"/>
    <mergeCell ref="B14:C14"/>
    <mergeCell ref="P6:Q6"/>
    <mergeCell ref="P7:Q7"/>
    <mergeCell ref="P13:Q13"/>
    <mergeCell ref="P14:Q14"/>
    <mergeCell ref="P11:Q11"/>
    <mergeCell ref="D3:E3"/>
    <mergeCell ref="F3:G3"/>
    <mergeCell ref="B13:C13"/>
    <mergeCell ref="B12:C12"/>
    <mergeCell ref="P12:Q12"/>
    <mergeCell ref="B6:C6"/>
    <mergeCell ref="B7:C7"/>
    <mergeCell ref="P23:Q23"/>
    <mergeCell ref="B20:C20"/>
    <mergeCell ref="B22:C22"/>
    <mergeCell ref="B23:C23"/>
    <mergeCell ref="B21:C21"/>
    <mergeCell ref="P22:Q22"/>
    <mergeCell ref="P20:Q20"/>
    <mergeCell ref="P21:Q21"/>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義務的経費及び義務的経費比率説明</vt:lpstr>
      <vt:lpstr>義務的経費及び義務的経費比率(八王子市～東久留米市)</vt:lpstr>
      <vt:lpstr>義務的経費及び義務的経費比率(武蔵村山市～小笠原村)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2024-02-20T06:55:02Z</cp:lastPrinted>
  <dcterms:created xsi:type="dcterms:W3CDTF">2002-03-01T08:09:32Z</dcterms:created>
  <dcterms:modified xsi:type="dcterms:W3CDTF">2024-02-20T06:55:06Z</dcterms:modified>
</cp:coreProperties>
</file>