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6\Box\調査部\1 毎年度調査\2023年度\税財政\07　入稿データ\財政力（来年度マクロに影響するのでシートの増減、名称の修正はNG、税政はファイル名は変更可)\本編\"/>
    </mc:Choice>
  </mc:AlternateContent>
  <xr:revisionPtr revIDLastSave="0" documentId="13_ncr:1_{B00FA957-230A-4E1F-9F64-124F1009108F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連結実質赤字比率説明" sheetId="6" r:id="rId1"/>
    <sheet name="連結実質赤字比率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_xlnm.Print_Area" localSheetId="1">連結実質赤字比率!$A$1:$Y$26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3" i="1" l="1"/>
  <c r="AC23" i="1"/>
  <c r="AF22" i="1"/>
  <c r="AE22" i="1"/>
  <c r="AD22" i="1"/>
  <c r="AC22" i="1"/>
  <c r="AF21" i="1"/>
  <c r="AE21" i="1"/>
  <c r="AD21" i="1"/>
  <c r="AC21" i="1"/>
  <c r="AF20" i="1"/>
  <c r="AE20" i="1"/>
  <c r="AD20" i="1"/>
  <c r="AC20" i="1"/>
  <c r="AF19" i="1"/>
  <c r="AE19" i="1"/>
  <c r="AD19" i="1"/>
  <c r="AC19" i="1"/>
  <c r="AF18" i="1"/>
  <c r="AE18" i="1"/>
  <c r="AD18" i="1"/>
  <c r="AC18" i="1"/>
  <c r="AF17" i="1"/>
  <c r="AE17" i="1"/>
  <c r="AD17" i="1"/>
  <c r="AC17" i="1"/>
  <c r="AF16" i="1"/>
  <c r="AE16" i="1"/>
  <c r="AD16" i="1"/>
  <c r="AC16" i="1"/>
  <c r="AF15" i="1"/>
  <c r="AE15" i="1"/>
  <c r="AD15" i="1"/>
  <c r="AC15" i="1"/>
  <c r="AF14" i="1"/>
  <c r="AE14" i="1"/>
  <c r="AD14" i="1"/>
  <c r="AC14" i="1"/>
  <c r="AF13" i="1"/>
  <c r="AE13" i="1"/>
  <c r="AD13" i="1"/>
  <c r="AC13" i="1"/>
  <c r="AF12" i="1"/>
  <c r="AE12" i="1"/>
  <c r="AD12" i="1"/>
  <c r="AC12" i="1"/>
  <c r="AF11" i="1"/>
  <c r="AE11" i="1"/>
  <c r="AD11" i="1"/>
  <c r="AC11" i="1"/>
  <c r="AF10" i="1"/>
  <c r="AE10" i="1"/>
  <c r="AD10" i="1"/>
  <c r="AC10" i="1"/>
  <c r="AF9" i="1"/>
  <c r="AE9" i="1"/>
  <c r="AD9" i="1"/>
  <c r="AC9" i="1"/>
  <c r="AF8" i="1"/>
  <c r="AE8" i="1"/>
  <c r="AD8" i="1"/>
  <c r="AC8" i="1"/>
  <c r="AF7" i="1"/>
  <c r="AE7" i="1"/>
  <c r="AD7" i="1"/>
  <c r="AC7" i="1"/>
  <c r="AF6" i="1"/>
  <c r="AE6" i="1"/>
  <c r="AD6" i="1"/>
  <c r="AC6" i="1"/>
  <c r="AF5" i="1"/>
  <c r="AE5" i="1"/>
  <c r="AD5" i="1"/>
  <c r="AC5" i="1"/>
  <c r="AF4" i="1"/>
  <c r="AE4" i="1"/>
  <c r="AD4" i="1"/>
  <c r="AC4" i="1"/>
  <c r="L6" i="1" l="1"/>
  <c r="Y22" i="1" l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5" i="1"/>
  <c r="L4" i="1"/>
</calcChain>
</file>

<file path=xl/sharedStrings.xml><?xml version="1.0" encoding="utf-8"?>
<sst xmlns="http://schemas.openxmlformats.org/spreadsheetml/2006/main" count="451" uniqueCount="192">
  <si>
    <t>八王子市</t>
    <rPh sb="0" eb="4">
      <t>ハチオウジシ</t>
    </rPh>
    <phoneticPr fontId="2"/>
  </si>
  <si>
    <t>立川市</t>
    <rPh sb="0" eb="3">
      <t>タチカワシ</t>
    </rPh>
    <phoneticPr fontId="2"/>
  </si>
  <si>
    <t>武蔵野市</t>
    <rPh sb="0" eb="4">
      <t>ムサシノシ</t>
    </rPh>
    <phoneticPr fontId="2"/>
  </si>
  <si>
    <t>三鷹市</t>
    <rPh sb="0" eb="3">
      <t>ミタカシ</t>
    </rPh>
    <phoneticPr fontId="2"/>
  </si>
  <si>
    <t>青梅市</t>
    <rPh sb="0" eb="3">
      <t>オウメシ</t>
    </rPh>
    <phoneticPr fontId="2"/>
  </si>
  <si>
    <t>府中市</t>
    <rPh sb="0" eb="3">
      <t>フチュウシ</t>
    </rPh>
    <phoneticPr fontId="2"/>
  </si>
  <si>
    <t>昭島市</t>
    <rPh sb="0" eb="3">
      <t>アキシマシ</t>
    </rPh>
    <phoneticPr fontId="2"/>
  </si>
  <si>
    <t>調布市</t>
    <rPh sb="0" eb="3">
      <t>チョウフシ</t>
    </rPh>
    <phoneticPr fontId="2"/>
  </si>
  <si>
    <t>町田市</t>
    <rPh sb="0" eb="3">
      <t>マチダシ</t>
    </rPh>
    <phoneticPr fontId="2"/>
  </si>
  <si>
    <t>小金井市</t>
    <rPh sb="0" eb="4">
      <t>コガネイシ</t>
    </rPh>
    <phoneticPr fontId="2"/>
  </si>
  <si>
    <t>小平市</t>
    <rPh sb="0" eb="3">
      <t>コダイラシ</t>
    </rPh>
    <phoneticPr fontId="2"/>
  </si>
  <si>
    <t>日野市</t>
    <rPh sb="0" eb="3">
      <t>ヒノシ</t>
    </rPh>
    <phoneticPr fontId="2"/>
  </si>
  <si>
    <t>東村山市</t>
    <rPh sb="0" eb="4">
      <t>ヒガシムラヤマシ</t>
    </rPh>
    <phoneticPr fontId="2"/>
  </si>
  <si>
    <t>国分寺市</t>
    <rPh sb="0" eb="4">
      <t>コクブンジシ</t>
    </rPh>
    <phoneticPr fontId="2"/>
  </si>
  <si>
    <t>国立市</t>
    <rPh sb="0" eb="3">
      <t>クニタチシ</t>
    </rPh>
    <phoneticPr fontId="2"/>
  </si>
  <si>
    <t>福生市</t>
    <rPh sb="0" eb="3">
      <t>フッサシ</t>
    </rPh>
    <phoneticPr fontId="2"/>
  </si>
  <si>
    <t>狛江市</t>
    <rPh sb="0" eb="3">
      <t>コマエシ</t>
    </rPh>
    <phoneticPr fontId="2"/>
  </si>
  <si>
    <t>東大和市</t>
    <rPh sb="0" eb="4">
      <t>ヒガシヤマトシ</t>
    </rPh>
    <phoneticPr fontId="2"/>
  </si>
  <si>
    <t>清瀬市</t>
    <rPh sb="0" eb="3">
      <t>キヨセシ</t>
    </rPh>
    <phoneticPr fontId="2"/>
  </si>
  <si>
    <t>東久留米市</t>
    <rPh sb="0" eb="5">
      <t>ヒガシクルメシ</t>
    </rPh>
    <phoneticPr fontId="2"/>
  </si>
  <si>
    <t>武蔵村山市</t>
    <rPh sb="0" eb="5">
      <t>ムサシムラヤマシ</t>
    </rPh>
    <phoneticPr fontId="2"/>
  </si>
  <si>
    <t>多摩市</t>
    <rPh sb="0" eb="3">
      <t>タマシ</t>
    </rPh>
    <phoneticPr fontId="2"/>
  </si>
  <si>
    <t>稲城市</t>
    <rPh sb="0" eb="3">
      <t>イナギシ</t>
    </rPh>
    <phoneticPr fontId="2"/>
  </si>
  <si>
    <t>羽村市</t>
    <rPh sb="0" eb="3">
      <t>ハムラシ</t>
    </rPh>
    <phoneticPr fontId="2"/>
  </si>
  <si>
    <t>あきる野市</t>
    <rPh sb="3" eb="5">
      <t>ノシ</t>
    </rPh>
    <phoneticPr fontId="2"/>
  </si>
  <si>
    <t>瑞穂町</t>
    <rPh sb="0" eb="3">
      <t>ミズホマチ</t>
    </rPh>
    <phoneticPr fontId="2"/>
  </si>
  <si>
    <t>日の出町</t>
    <rPh sb="0" eb="1">
      <t>ヒ</t>
    </rPh>
    <rPh sb="2" eb="4">
      <t>デマチ</t>
    </rPh>
    <phoneticPr fontId="2"/>
  </si>
  <si>
    <t>檜原村</t>
    <rPh sb="0" eb="3">
      <t>ヒノハラムラ</t>
    </rPh>
    <phoneticPr fontId="2"/>
  </si>
  <si>
    <t>奥多摩町</t>
    <rPh sb="0" eb="4">
      <t>オクタママチ</t>
    </rPh>
    <phoneticPr fontId="2"/>
  </si>
  <si>
    <t>大島町</t>
    <rPh sb="0" eb="3">
      <t>オオシママチ</t>
    </rPh>
    <phoneticPr fontId="2"/>
  </si>
  <si>
    <t>利島村</t>
    <rPh sb="0" eb="3">
      <t>トシマムラ</t>
    </rPh>
    <phoneticPr fontId="2"/>
  </si>
  <si>
    <t>新島村</t>
    <rPh sb="0" eb="2">
      <t>ニイジマ</t>
    </rPh>
    <rPh sb="2" eb="3">
      <t>ムラ</t>
    </rPh>
    <phoneticPr fontId="2"/>
  </si>
  <si>
    <t>神津島村</t>
    <rPh sb="0" eb="4">
      <t>コウヅシマムラ</t>
    </rPh>
    <phoneticPr fontId="2"/>
  </si>
  <si>
    <t>三宅村</t>
    <rPh sb="0" eb="2">
      <t>ミヤケ</t>
    </rPh>
    <rPh sb="2" eb="3">
      <t>ムラ</t>
    </rPh>
    <phoneticPr fontId="2"/>
  </si>
  <si>
    <t>御蔵島村</t>
    <rPh sb="0" eb="4">
      <t>ミクラジマムラ</t>
    </rPh>
    <phoneticPr fontId="2"/>
  </si>
  <si>
    <t>八丈町</t>
    <rPh sb="0" eb="3">
      <t>ハチジョウマチ</t>
    </rPh>
    <phoneticPr fontId="2"/>
  </si>
  <si>
    <t>青ヶ島村</t>
    <rPh sb="0" eb="4">
      <t>アオガシマムラ</t>
    </rPh>
    <phoneticPr fontId="2"/>
  </si>
  <si>
    <t>小笠原村</t>
    <rPh sb="0" eb="4">
      <t>オガサワラムラ</t>
    </rPh>
    <phoneticPr fontId="2"/>
  </si>
  <si>
    <t>市町村名</t>
    <rPh sb="0" eb="3">
      <t>シチョウソン</t>
    </rPh>
    <rPh sb="3" eb="4">
      <t>メイ</t>
    </rPh>
    <phoneticPr fontId="2"/>
  </si>
  <si>
    <t>西東京市</t>
    <rPh sb="0" eb="3">
      <t>ニシトウキョウ</t>
    </rPh>
    <rPh sb="3" eb="4">
      <t>シ</t>
    </rPh>
    <phoneticPr fontId="2"/>
  </si>
  <si>
    <t>×100</t>
    <phoneticPr fontId="2"/>
  </si>
  <si>
    <t>市部</t>
    <rPh sb="0" eb="2">
      <t>シブ</t>
    </rPh>
    <phoneticPr fontId="2"/>
  </si>
  <si>
    <t>郡部</t>
    <rPh sb="0" eb="2">
      <t>グンブ</t>
    </rPh>
    <phoneticPr fontId="2"/>
  </si>
  <si>
    <t>島しょ部</t>
    <rPh sb="0" eb="1">
      <t>トウ</t>
    </rPh>
    <rPh sb="3" eb="4">
      <t>ブ</t>
    </rPh>
    <phoneticPr fontId="2"/>
  </si>
  <si>
    <t>　</t>
    <phoneticPr fontId="2"/>
  </si>
  <si>
    <t>標準財政規模</t>
    <rPh sb="0" eb="2">
      <t>ヒョウジュン</t>
    </rPh>
    <rPh sb="2" eb="4">
      <t>ザイセイ</t>
    </rPh>
    <rPh sb="4" eb="6">
      <t>キボ</t>
    </rPh>
    <phoneticPr fontId="2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</si>
  <si>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2"/>
  </si>
  <si>
    <t>連結実質赤字額</t>
    <rPh sb="0" eb="2">
      <t>レンケツ</t>
    </rPh>
    <rPh sb="2" eb="4">
      <t>ジッシツ</t>
    </rPh>
    <rPh sb="4" eb="7">
      <t>アカジガク</t>
    </rPh>
    <phoneticPr fontId="2"/>
  </si>
  <si>
    <t>※　（　　）内の数値は、各団体の早期健全化基準（財政規模に応じ設定）である。</t>
  </si>
  <si>
    <t>（単位：％）</t>
    <rPh sb="1" eb="3">
      <t>タンイ</t>
    </rPh>
    <phoneticPr fontId="2"/>
  </si>
  <si>
    <t>－(16.25)</t>
  </si>
  <si>
    <t>－(16.53)</t>
  </si>
  <si>
    <t>－(17.00)</t>
  </si>
  <si>
    <t>－(16.99)</t>
  </si>
  <si>
    <t>－(17.26)</t>
  </si>
  <si>
    <t>－(17.79)</t>
  </si>
  <si>
    <t>－(17.82)</t>
  </si>
  <si>
    <t>－(17.77)</t>
  </si>
  <si>
    <t>－(17.40)</t>
  </si>
  <si>
    <t>－(17.69)</t>
  </si>
  <si>
    <t>－(19.09)</t>
  </si>
  <si>
    <t>－(20.00)</t>
  </si>
  <si>
    <t>－(16.60)</t>
  </si>
  <si>
    <t>－(17.01)</t>
  </si>
  <si>
    <t>－(16.27)</t>
  </si>
  <si>
    <t>－(18.09)</t>
  </si>
  <si>
    <t>－(17.81)</t>
  </si>
  <si>
    <t>－(17.74)</t>
  </si>
  <si>
    <t>－(17.37)</t>
  </si>
  <si>
    <t>－(16.86)</t>
  </si>
  <si>
    <t>－(17.68)</t>
  </si>
  <si>
    <t>－(18.16)</t>
  </si>
  <si>
    <t>－(17.70)</t>
  </si>
  <si>
    <t>－(16.49)</t>
  </si>
  <si>
    <t>－(19.10)</t>
  </si>
  <si>
    <t>％</t>
    <phoneticPr fontId="2"/>
  </si>
  <si>
    <t>連結実質赤字比率     ＝　</t>
    <rPh sb="0" eb="2">
      <t>レンケツ</t>
    </rPh>
    <rPh sb="2" eb="4">
      <t>ジッシツ</t>
    </rPh>
    <rPh sb="4" eb="6">
      <t>アカジ</t>
    </rPh>
    <rPh sb="6" eb="8">
      <t>ヒリツ</t>
    </rPh>
    <phoneticPr fontId="2"/>
  </si>
  <si>
    <t>－(17.02)</t>
  </si>
  <si>
    <t>－(16.40)</t>
  </si>
  <si>
    <t>－(16.68)</t>
  </si>
  <si>
    <t>－(17.25)</t>
  </si>
  <si>
    <t>－(18.10)</t>
  </si>
  <si>
    <t>－(17.72)</t>
  </si>
  <si>
    <t>－(17.90)</t>
  </si>
  <si>
    <t>－(16.88)</t>
  </si>
  <si>
    <t>－(17.67)</t>
  </si>
  <si>
    <t>－(18.15)</t>
  </si>
  <si>
    <t>平成25年度</t>
  </si>
  <si>
    <t>－(16.45)</t>
  </si>
  <si>
    <t>－(16.47)</t>
  </si>
  <si>
    <t>－(16.51)</t>
  </si>
  <si>
    <t>－(16.52)</t>
  </si>
  <si>
    <t>－(16.55)</t>
  </si>
  <si>
    <t>－(16.50)</t>
  </si>
  <si>
    <t>－(16.61)</t>
  </si>
  <si>
    <t>－(16.28)</t>
  </si>
  <si>
    <t>－(17.29)</t>
  </si>
  <si>
    <t>－(16.33)</t>
  </si>
  <si>
    <t>－(17.33)</t>
  </si>
  <si>
    <t>－(17.42)</t>
  </si>
  <si>
    <t>－(16.65)</t>
  </si>
  <si>
    <t>－(16.92)</t>
  </si>
  <si>
    <t>－(17.17)</t>
  </si>
  <si>
    <t>－(17.24)</t>
  </si>
  <si>
    <t>－(17.78)</t>
  </si>
  <si>
    <t>－(17.75)</t>
  </si>
  <si>
    <t>－(18.13)</t>
  </si>
  <si>
    <t>－(18.11)</t>
  </si>
  <si>
    <t>－(17.88)</t>
  </si>
  <si>
    <t>－(17.89)</t>
  </si>
  <si>
    <t>－(16.89)</t>
  </si>
  <si>
    <t>－(17.76)</t>
  </si>
  <si>
    <t>連結実質赤字比率（過去３か年分）</t>
    <rPh sb="0" eb="2">
      <t>レンケツ</t>
    </rPh>
    <rPh sb="2" eb="4">
      <t>ジッシツ</t>
    </rPh>
    <rPh sb="4" eb="6">
      <t>アカジ</t>
    </rPh>
    <rPh sb="6" eb="8">
      <t>ヒリツ</t>
    </rPh>
    <phoneticPr fontId="2"/>
  </si>
  <si>
    <t>（２）　連結実質赤字比率</t>
    <rPh sb="4" eb="6">
      <t>レンケツ</t>
    </rPh>
    <rPh sb="6" eb="8">
      <t>ジッシツ</t>
    </rPh>
    <rPh sb="8" eb="10">
      <t>アカジ</t>
    </rPh>
    <rPh sb="10" eb="12">
      <t>ヒリツ</t>
    </rPh>
    <phoneticPr fontId="2"/>
  </si>
  <si>
    <t>平成26年度</t>
  </si>
  <si>
    <t>－(16.58)</t>
  </si>
  <si>
    <t>－(17.39)</t>
  </si>
  <si>
    <t>－(17.41)</t>
  </si>
  <si>
    <t>－(16.64)</t>
  </si>
  <si>
    <t>－(16.91)</t>
  </si>
  <si>
    <t>－(17.71)</t>
  </si>
  <si>
    <t>－(17.32)</t>
  </si>
  <si>
    <t>－(16.84)</t>
  </si>
  <si>
    <t>－(17.66)</t>
  </si>
  <si>
    <t>－(18.18)</t>
  </si>
  <si>
    <t>－(19.13)</t>
  </si>
  <si>
    <t>-</t>
    <phoneticPr fontId="2"/>
  </si>
  <si>
    <t>※　赤字額がない場合は、「-」と表記している。</t>
    <rPh sb="2" eb="5">
      <t>アカジガク</t>
    </rPh>
    <rPh sb="16" eb="18">
      <t>ヒョウキ</t>
    </rPh>
    <phoneticPr fontId="2"/>
  </si>
  <si>
    <t>※　赤字額がない場合は、「-」と表記している。</t>
    <phoneticPr fontId="2"/>
  </si>
  <si>
    <t>平成27年度</t>
  </si>
  <si>
    <t>－(16.46)</t>
  </si>
  <si>
    <t>－(16.63)</t>
  </si>
  <si>
    <t>－(16.87)</t>
  </si>
  <si>
    <t>－(17.20)</t>
  </si>
  <si>
    <t>－(16.78)</t>
  </si>
  <si>
    <t>－(17.65)</t>
  </si>
  <si>
    <t>－(19.06)</t>
  </si>
  <si>
    <t>平成28年度</t>
  </si>
  <si>
    <t>－(16.43)</t>
  </si>
  <si>
    <t>－(16.26)</t>
  </si>
  <si>
    <t>－(16.62)</t>
  </si>
  <si>
    <t>－(17.73)</t>
  </si>
  <si>
    <t>－(17.28)</t>
  </si>
  <si>
    <t>－(17.63)</t>
  </si>
  <si>
    <t>－(16.48)</t>
  </si>
  <si>
    <t>－(18.98)</t>
  </si>
  <si>
    <t>平成29年度</t>
  </si>
  <si>
    <t>－(17.35)</t>
  </si>
  <si>
    <t>－(16.30)</t>
  </si>
  <si>
    <t>－(17.27)</t>
  </si>
  <si>
    <t>－(17.62)</t>
  </si>
  <si>
    <t>－(19.01)</t>
  </si>
  <si>
    <t>平成30年度</t>
  </si>
  <si>
    <t>－(16.44)</t>
  </si>
  <si>
    <t>－(16.41)</t>
  </si>
  <si>
    <t>－(16.42)</t>
  </si>
  <si>
    <t>－(16.98)</t>
  </si>
  <si>
    <t>－(17.30)</t>
  </si>
  <si>
    <t>－(16.85)</t>
  </si>
  <si>
    <t>－(17.18)</t>
  </si>
  <si>
    <t>－(17.86)</t>
  </si>
  <si>
    <t>－(16.81)</t>
  </si>
  <si>
    <t>平成31・令和元年度</t>
  </si>
  <si>
    <t>－(17.34)</t>
  </si>
  <si>
    <t>－(17.12)</t>
  </si>
  <si>
    <t>－(17.87)</t>
  </si>
  <si>
    <t>－(16.76)</t>
  </si>
  <si>
    <t>－(19.03)</t>
  </si>
  <si>
    <t>令和２年度</t>
    <phoneticPr fontId="2"/>
  </si>
  <si>
    <t>令和２年度</t>
  </si>
  <si>
    <t>－(16.38)</t>
  </si>
  <si>
    <t>－(16.96)</t>
  </si>
  <si>
    <t>－(17.21)</t>
  </si>
  <si>
    <t>－(17.06)</t>
  </si>
  <si>
    <t>－(18.07)</t>
  </si>
  <si>
    <t>－(17.83)</t>
  </si>
  <si>
    <t>－(17.58)</t>
  </si>
  <si>
    <t>－(17.64)</t>
  </si>
  <si>
    <t>－(19.00)</t>
  </si>
  <si>
    <t>令和３年度</t>
  </si>
  <si>
    <t>－(17.23)</t>
  </si>
  <si>
    <t>－(17.16)</t>
  </si>
  <si>
    <t>－(16.73)</t>
  </si>
  <si>
    <t>－(17.10)</t>
  </si>
  <si>
    <t>－(17.99)</t>
  </si>
  <si>
    <t>－(16.77)</t>
  </si>
  <si>
    <t>－(17.53)</t>
  </si>
  <si>
    <t>－(18.05)</t>
  </si>
  <si>
    <t>－(17.61)</t>
  </si>
  <si>
    <t>－(18.93)</t>
  </si>
  <si>
    <t>令和４年度</t>
    <phoneticPr fontId="2"/>
  </si>
  <si>
    <t>　全会計（一般会計等、国民健康保険事業、後期高齢者医療事業、介護保険事業、下水道事業等）を対象とした実質赤字（または資金の不足額）の標準財政規模に対する比率である。
　早期健全化基準は、市町村は財政規模に応じ16.25～20％、財政再生基準は、市町村は30％とされている。
　なお、市部、郡部、島しょ部いずれにおいても、赤字となるエリアはなかった。</t>
    <rPh sb="20" eb="22">
      <t>コウキ</t>
    </rPh>
    <rPh sb="22" eb="24">
      <t>コウレイ</t>
    </rPh>
    <rPh sb="24" eb="25">
      <t>シャ</t>
    </rPh>
    <rPh sb="27" eb="29">
      <t>ジギョウ</t>
    </rPh>
    <rPh sb="42" eb="43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</si>
</sst>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_);[Red]\(0.000\)"/>
    <numFmt numFmtId="177" formatCode="0.00_);[Red]\(0.00\)"/>
    <numFmt numFmtId="178" formatCode="0.0_);[Red]\(0.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trike/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5" fillId="0" borderId="0" xfId="0" applyFont="1"/>
    <xf numFmtId="0" fontId="6" fillId="0" borderId="0" xfId="0" applyFont="1" applyAlignment="1">
      <alignment vertical="top"/>
    </xf>
    <xf numFmtId="0" fontId="6" fillId="0" borderId="6" xfId="0" applyFont="1" applyBorder="1" applyAlignment="1">
      <alignment vertical="top"/>
    </xf>
    <xf numFmtId="0" fontId="5" fillId="0" borderId="0" xfId="0" applyFont="1" applyAlignment="1">
      <alignment vertical="top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3" fillId="0" borderId="13" xfId="0" applyFont="1" applyBorder="1" applyAlignment="1">
      <alignment vertical="center"/>
    </xf>
    <xf numFmtId="177" fontId="3" fillId="0" borderId="15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vertical="center"/>
    </xf>
    <xf numFmtId="177" fontId="3" fillId="0" borderId="17" xfId="0" applyNumberFormat="1" applyFont="1" applyBorder="1" applyAlignment="1">
      <alignment horizontal="right"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177" fontId="3" fillId="0" borderId="21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22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0" fillId="0" borderId="0" xfId="0" applyAlignment="1">
      <alignment vertical="top" wrapText="1"/>
    </xf>
    <xf numFmtId="0" fontId="3" fillId="0" borderId="26" xfId="0" applyFont="1" applyBorder="1" applyAlignment="1">
      <alignment horizontal="center" vertical="center"/>
    </xf>
    <xf numFmtId="177" fontId="3" fillId="0" borderId="14" xfId="0" quotePrefix="1" applyNumberFormat="1" applyFont="1" applyBorder="1" applyAlignment="1">
      <alignment horizontal="right" vertical="center"/>
    </xf>
    <xf numFmtId="177" fontId="3" fillId="0" borderId="9" xfId="0" quotePrefix="1" applyNumberFormat="1" applyFont="1" applyBorder="1" applyAlignment="1">
      <alignment horizontal="right" vertical="center"/>
    </xf>
    <xf numFmtId="177" fontId="3" fillId="0" borderId="20" xfId="0" quotePrefix="1" applyNumberFormat="1" applyFont="1" applyBorder="1" applyAlignment="1">
      <alignment horizontal="right" vertical="center"/>
    </xf>
    <xf numFmtId="177" fontId="3" fillId="0" borderId="27" xfId="0" applyNumberFormat="1" applyFont="1" applyBorder="1" applyAlignment="1">
      <alignment horizontal="right" vertical="center"/>
    </xf>
    <xf numFmtId="177" fontId="3" fillId="0" borderId="8" xfId="0" applyNumberFormat="1" applyFont="1" applyBorder="1" applyAlignment="1">
      <alignment horizontal="right" vertical="center"/>
    </xf>
    <xf numFmtId="177" fontId="3" fillId="0" borderId="3" xfId="0" applyNumberFormat="1" applyFont="1" applyBorder="1" applyAlignment="1">
      <alignment horizontal="right" vertical="center"/>
    </xf>
    <xf numFmtId="177" fontId="3" fillId="0" borderId="2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177" fontId="3" fillId="0" borderId="29" xfId="0" applyNumberFormat="1" applyFont="1" applyBorder="1" applyAlignment="1">
      <alignment horizontal="right" vertical="center"/>
    </xf>
    <xf numFmtId="177" fontId="3" fillId="0" borderId="24" xfId="0" applyNumberFormat="1" applyFont="1" applyBorder="1" applyAlignment="1">
      <alignment horizontal="right" vertical="center"/>
    </xf>
    <xf numFmtId="177" fontId="3" fillId="0" borderId="25" xfId="0" applyNumberFormat="1" applyFont="1" applyBorder="1" applyAlignment="1">
      <alignment horizontal="right" vertical="center"/>
    </xf>
    <xf numFmtId="177" fontId="3" fillId="0" borderId="8" xfId="0" quotePrefix="1" applyNumberFormat="1" applyFont="1" applyBorder="1" applyAlignment="1">
      <alignment horizontal="right" vertical="center"/>
    </xf>
    <xf numFmtId="177" fontId="3" fillId="0" borderId="30" xfId="0" applyNumberFormat="1" applyFont="1" applyBorder="1" applyAlignment="1">
      <alignment horizontal="right" vertical="center"/>
    </xf>
    <xf numFmtId="177" fontId="3" fillId="0" borderId="9" xfId="0" applyNumberFormat="1" applyFont="1" applyBorder="1" applyAlignment="1">
      <alignment horizontal="right" vertical="center"/>
    </xf>
    <xf numFmtId="177" fontId="3" fillId="0" borderId="20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 shrinkToFit="1"/>
    </xf>
    <xf numFmtId="177" fontId="3" fillId="0" borderId="31" xfId="0" quotePrefix="1" applyNumberFormat="1" applyFont="1" applyBorder="1" applyAlignment="1">
      <alignment horizontal="right" vertical="center"/>
    </xf>
    <xf numFmtId="177" fontId="3" fillId="0" borderId="24" xfId="0" quotePrefix="1" applyNumberFormat="1" applyFont="1" applyBorder="1" applyAlignment="1">
      <alignment horizontal="right" vertical="center"/>
    </xf>
    <xf numFmtId="177" fontId="3" fillId="0" borderId="25" xfId="0" quotePrefix="1" applyNumberFormat="1" applyFont="1" applyBorder="1" applyAlignment="1">
      <alignment horizontal="right" vertical="center"/>
    </xf>
    <xf numFmtId="177" fontId="3" fillId="0" borderId="31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177" fontId="3" fillId="0" borderId="32" xfId="0" applyNumberFormat="1" applyFont="1" applyBorder="1" applyAlignment="1">
      <alignment horizontal="right" vertical="center"/>
    </xf>
    <xf numFmtId="178" fontId="11" fillId="0" borderId="0" xfId="0" applyNumberFormat="1" applyFont="1" applyAlignment="1">
      <alignment horizontal="right" vertical="center"/>
    </xf>
    <xf numFmtId="177" fontId="11" fillId="0" borderId="0" xfId="0" applyNumberFormat="1" applyFont="1" applyAlignment="1">
      <alignment horizontal="right" vertical="center"/>
    </xf>
    <xf numFmtId="178" fontId="3" fillId="0" borderId="0" xfId="0" applyNumberFormat="1" applyFont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top" wrapText="1"/>
    </xf>
    <xf numFmtId="0" fontId="7" fillId="0" borderId="9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/>
    <xf numFmtId="0" fontId="0" fillId="0" borderId="9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</cellXfs>
  <cellStyles count="1">
    <cellStyle name="標準" xfId="0" builtinId="0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styles" Target="styles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1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25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25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6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6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26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26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7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7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27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27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8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8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28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28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9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9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29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29.xlsx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10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10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21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21.xlsx" TargetMode="External"/></Relationships>
</file>

<file path=xl/externalLinks/_rels/externalLink2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30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30.xlsx" TargetMode="External"/></Relationships>
</file>

<file path=xl/externalLinks/_rels/externalLink2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11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11.xlsx" TargetMode="External"/></Relationships>
</file>

<file path=xl/externalLinks/_rels/externalLink2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31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31.xlsx" TargetMode="External"/></Relationships>
</file>

<file path=xl/externalLinks/_rels/externalLink2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12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12.xlsx" TargetMode="External"/></Relationships>
</file>

<file path=xl/externalLinks/_rels/externalLink2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32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32.xlsx" TargetMode="External"/></Relationships>
</file>

<file path=xl/externalLinks/_rels/externalLink2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13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13.xlsx" TargetMode="External"/></Relationships>
</file>

<file path=xl/externalLinks/_rels/externalLink2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33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33.xlsx" TargetMode="External"/></Relationships>
</file>

<file path=xl/externalLinks/_rels/externalLink2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14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14.xlsx" TargetMode="External"/></Relationships>
</file>

<file path=xl/externalLinks/_rels/externalLink2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34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34.xlsx" TargetMode="External"/></Relationships>
</file>

<file path=xl/externalLinks/_rels/externalLink2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15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15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2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2.xlsx" TargetMode="External"/></Relationships>
</file>

<file path=xl/externalLinks/_rels/externalLink3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35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35.xlsx" TargetMode="External"/></Relationships>
</file>

<file path=xl/externalLinks/_rels/externalLink3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16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16.xlsx" TargetMode="External"/></Relationships>
</file>

<file path=xl/externalLinks/_rels/externalLink3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36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36.xlsx" TargetMode="External"/></Relationships>
</file>

<file path=xl/externalLinks/_rels/externalLink3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17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17.xlsx" TargetMode="External"/></Relationships>
</file>

<file path=xl/externalLinks/_rels/externalLink3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37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37.xlsx" TargetMode="External"/></Relationships>
</file>

<file path=xl/externalLinks/_rels/externalLink3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18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18.xlsx" TargetMode="External"/></Relationships>
</file>

<file path=xl/externalLinks/_rels/externalLink3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38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38.xlsx" TargetMode="External"/></Relationships>
</file>

<file path=xl/externalLinks/_rels/externalLink3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19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19.xlsx" TargetMode="External"/></Relationships>
</file>

<file path=xl/externalLinks/_rels/externalLink3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39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39.xlsx" TargetMode="External"/></Relationships>
</file>

<file path=xl/externalLinks/_rels/externalLink3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20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20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22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22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3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3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23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23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4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4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24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24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Desktop\&#36001;&#25919;&#21147;&#65297;&#34892;&#20837;&#12428;\&#37117;HP&#65288;&#24066;&#30010;&#26449;&#65289;&#65291;&#27770;&#31639;&#21454;&#25903;&#12398;&#29366;&#27841;&#65288;23&#21306;&#65289;\5.xlsx" TargetMode="External"/><Relationship Id="rId1" Type="http://schemas.openxmlformats.org/officeDocument/2006/relationships/externalLinkPath" Target="/Users/user06/Desktop/&#36001;&#25919;&#21147;&#65297;&#34892;&#20837;&#12428;/&#37117;HP&#65288;&#24066;&#30010;&#26449;&#65289;&#65291;&#27770;&#31639;&#21454;&#25903;&#12398;&#29366;&#27841;&#65288;23&#21306;&#65289;/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八王子市"/>
    </sheetNames>
    <sheetDataSet>
      <sheetData sheetId="0">
        <row r="10">
          <cell r="V10">
            <v>5.3137771568545356</v>
          </cell>
        </row>
        <row r="28">
          <cell r="V28" t="str">
            <v>－</v>
          </cell>
          <cell r="Y28">
            <v>16.25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あきる野市"/>
    </sheetNames>
    <sheetDataSet>
      <sheetData sheetId="0">
        <row r="10">
          <cell r="V10">
            <v>7.3979571889131082</v>
          </cell>
        </row>
        <row r="28">
          <cell r="V28" t="str">
            <v>－</v>
          </cell>
          <cell r="Y28">
            <v>17.62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府中市"/>
    </sheetNames>
    <sheetDataSet>
      <sheetData sheetId="0">
        <row r="10">
          <cell r="V10">
            <v>5.1152642514878908</v>
          </cell>
        </row>
        <row r="28">
          <cell r="V28" t="str">
            <v>－</v>
          </cell>
          <cell r="Y28">
            <v>16.25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西東京市"/>
    </sheetNames>
    <sheetDataSet>
      <sheetData sheetId="0">
        <row r="10">
          <cell r="V10">
            <v>7.5953758611950999</v>
          </cell>
        </row>
        <row r="28">
          <cell r="V28" t="str">
            <v>－</v>
          </cell>
          <cell r="Y28">
            <v>16.43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昭島市"/>
    </sheetNames>
    <sheetDataSet>
      <sheetData sheetId="0">
        <row r="10">
          <cell r="V10">
            <v>10.3464411429884</v>
          </cell>
        </row>
        <row r="28">
          <cell r="V28" t="str">
            <v>－</v>
          </cell>
          <cell r="Y28">
            <v>17.23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瑞穂町"/>
    </sheetNames>
    <sheetDataSet>
      <sheetData sheetId="0">
        <row r="10">
          <cell r="V10">
            <v>6.3676347159212474</v>
          </cell>
        </row>
        <row r="28">
          <cell r="V28" t="str">
            <v>－</v>
          </cell>
          <cell r="Y28">
            <v>18.95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調布市"/>
    </sheetNames>
    <sheetDataSet>
      <sheetData sheetId="0">
        <row r="10">
          <cell r="V10">
            <v>8.4435821392950672</v>
          </cell>
        </row>
        <row r="28">
          <cell r="V28" t="str">
            <v>－</v>
          </cell>
          <cell r="Y28">
            <v>16.25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日の出町"/>
    </sheetNames>
    <sheetDataSet>
      <sheetData sheetId="0">
        <row r="10">
          <cell r="V10">
            <v>7.544990169754497</v>
          </cell>
        </row>
        <row r="28">
          <cell r="V28" t="str">
            <v>－</v>
          </cell>
          <cell r="Y28">
            <v>20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町田市"/>
    </sheetNames>
    <sheetDataSet>
      <sheetData sheetId="0">
        <row r="10">
          <cell r="V10">
            <v>9.445424869808221</v>
          </cell>
        </row>
        <row r="28">
          <cell r="V28" t="str">
            <v>－</v>
          </cell>
          <cell r="Y28">
            <v>16.25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檜原村"/>
    </sheetNames>
    <sheetDataSet>
      <sheetData sheetId="0">
        <row r="10">
          <cell r="V10">
            <v>9.1412403350859215</v>
          </cell>
        </row>
        <row r="28">
          <cell r="V28" t="str">
            <v>－</v>
          </cell>
          <cell r="Y28">
            <v>20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小金井市"/>
    </sheetNames>
    <sheetDataSet>
      <sheetData sheetId="0">
        <row r="10">
          <cell r="V10">
            <v>10.386048601671952</v>
          </cell>
        </row>
        <row r="28">
          <cell r="V28" t="str">
            <v>－</v>
          </cell>
          <cell r="Y28">
            <v>17.14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武蔵村山市"/>
    </sheetNames>
    <sheetDataSet>
      <sheetData sheetId="0">
        <row r="10">
          <cell r="V10">
            <v>5.7026465290666062</v>
          </cell>
        </row>
        <row r="28">
          <cell r="V28" t="str">
            <v>－</v>
          </cell>
          <cell r="Y28">
            <v>17.809999999999999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奥多摩町"/>
    </sheetNames>
    <sheetDataSet>
      <sheetData sheetId="0">
        <row r="10">
          <cell r="V10">
            <v>8.5835050882960182</v>
          </cell>
        </row>
        <row r="28">
          <cell r="V28" t="str">
            <v>－</v>
          </cell>
          <cell r="Y28">
            <v>20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小平市"/>
    </sheetNames>
    <sheetDataSet>
      <sheetData sheetId="0">
        <row r="10">
          <cell r="V10">
            <v>13.499742121688834</v>
          </cell>
        </row>
        <row r="28">
          <cell r="V28" t="str">
            <v>－</v>
          </cell>
          <cell r="Y28">
            <v>16.53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大島町"/>
    </sheetNames>
    <sheetDataSet>
      <sheetData sheetId="0">
        <row r="10">
          <cell r="V10">
            <v>2.3758851985167806</v>
          </cell>
        </row>
        <row r="28">
          <cell r="V28" t="str">
            <v>－</v>
          </cell>
          <cell r="Y28">
            <v>20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日野市"/>
    </sheetNames>
    <sheetDataSet>
      <sheetData sheetId="0">
        <row r="10">
          <cell r="V10">
            <v>7.4116082298345489</v>
          </cell>
        </row>
        <row r="28">
          <cell r="V28" t="str">
            <v>－</v>
          </cell>
          <cell r="Y28">
            <v>16.5524333647041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利島村"/>
    </sheetNames>
    <sheetDataSet>
      <sheetData sheetId="0">
        <row r="10">
          <cell r="V10">
            <v>20.211713021848507</v>
          </cell>
        </row>
        <row r="28">
          <cell r="V28" t="str">
            <v>－</v>
          </cell>
          <cell r="Y28">
            <v>20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東村山市"/>
    </sheetNames>
    <sheetDataSet>
      <sheetData sheetId="0">
        <row r="10">
          <cell r="V10">
            <v>8.4163171258842997</v>
          </cell>
        </row>
        <row r="28">
          <cell r="V28" t="str">
            <v>－</v>
          </cell>
          <cell r="Y28">
            <v>16.760000000000002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新島村"/>
    </sheetNames>
    <sheetDataSet>
      <sheetData sheetId="0">
        <row r="10">
          <cell r="V10">
            <v>14.195242696224094</v>
          </cell>
        </row>
        <row r="28">
          <cell r="V28" t="str">
            <v>－</v>
          </cell>
          <cell r="Y28">
            <v>20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国分寺市"/>
    </sheetNames>
    <sheetDataSet>
      <sheetData sheetId="0">
        <row r="10">
          <cell r="V10">
            <v>10.181305177012392</v>
          </cell>
        </row>
        <row r="28">
          <cell r="V28" t="str">
            <v>－</v>
          </cell>
          <cell r="Y28">
            <v>17.03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神津島村"/>
    </sheetNames>
    <sheetDataSet>
      <sheetData sheetId="0">
        <row r="10">
          <cell r="V10">
            <v>7.4166233147599137</v>
          </cell>
        </row>
        <row r="28">
          <cell r="V28" t="str">
            <v>－</v>
          </cell>
          <cell r="Y28">
            <v>20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国立市"/>
    </sheetNames>
    <sheetDataSet>
      <sheetData sheetId="0">
        <row r="10">
          <cell r="V10">
            <v>4.7297617602688424</v>
          </cell>
        </row>
        <row r="28">
          <cell r="V28" t="str">
            <v>－</v>
          </cell>
          <cell r="Y28">
            <v>17.670000000000002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立川市"/>
    </sheetNames>
    <sheetDataSet>
      <sheetData sheetId="0">
        <row r="10">
          <cell r="V10">
            <v>11.895374363579544</v>
          </cell>
        </row>
        <row r="28">
          <cell r="V28" t="str">
            <v>－</v>
          </cell>
          <cell r="Y28">
            <v>16.37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三宅村"/>
    </sheetNames>
    <sheetDataSet>
      <sheetData sheetId="0">
        <row r="10">
          <cell r="V10">
            <v>9.2331488200863419</v>
          </cell>
        </row>
        <row r="28">
          <cell r="V28" t="str">
            <v>－</v>
          </cell>
          <cell r="Y28">
            <v>20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福生市"/>
    </sheetNames>
    <sheetDataSet>
      <sheetData sheetId="0">
        <row r="10">
          <cell r="V10">
            <v>13.413649440246683</v>
          </cell>
        </row>
        <row r="28">
          <cell r="V28" t="str">
            <v>－</v>
          </cell>
          <cell r="Y28">
            <v>18.03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御蔵島村"/>
    </sheetNames>
    <sheetDataSet>
      <sheetData sheetId="0">
        <row r="10">
          <cell r="V10">
            <v>22.540595192588253</v>
          </cell>
        </row>
        <row r="28">
          <cell r="V28" t="str">
            <v>－</v>
          </cell>
          <cell r="Y28">
            <v>20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狛江市"/>
    </sheetNames>
    <sheetDataSet>
      <sheetData sheetId="0">
        <row r="10">
          <cell r="V10">
            <v>11.836272658110246</v>
          </cell>
        </row>
        <row r="28">
          <cell r="V28" t="str">
            <v>－</v>
          </cell>
          <cell r="Y28">
            <v>17.63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八丈町"/>
    </sheetNames>
    <sheetDataSet>
      <sheetData sheetId="0">
        <row r="10">
          <cell r="V10">
            <v>2.22290249502871</v>
          </cell>
        </row>
        <row r="28">
          <cell r="V28" t="str">
            <v>－</v>
          </cell>
          <cell r="Y28">
            <v>20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東大和市"/>
    </sheetNames>
    <sheetDataSet>
      <sheetData sheetId="0">
        <row r="10">
          <cell r="V10">
            <v>16.248509772481142</v>
          </cell>
        </row>
        <row r="28">
          <cell r="V28" t="str">
            <v>－</v>
          </cell>
          <cell r="Y28">
            <v>17.600000000000001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青ケ島村"/>
    </sheetNames>
    <sheetDataSet>
      <sheetData sheetId="0">
        <row r="10">
          <cell r="V10">
            <v>40.400127975602949</v>
          </cell>
        </row>
        <row r="28">
          <cell r="V28" t="str">
            <v>－</v>
          </cell>
          <cell r="Y28">
            <v>20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清瀬市"/>
    </sheetNames>
    <sheetDataSet>
      <sheetData sheetId="0">
        <row r="10">
          <cell r="V10">
            <v>14.46867263849286</v>
          </cell>
        </row>
        <row r="28">
          <cell r="V28" t="str">
            <v>－</v>
          </cell>
          <cell r="Y28">
            <v>17.7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小笠原村"/>
    </sheetNames>
    <sheetDataSet>
      <sheetData sheetId="0">
        <row r="10">
          <cell r="V10">
            <v>9.5383023376354839</v>
          </cell>
        </row>
        <row r="28">
          <cell r="V28" t="str">
            <v>－</v>
          </cell>
          <cell r="Y28">
            <v>20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東久留米市"/>
    </sheetNames>
    <sheetDataSet>
      <sheetData sheetId="0">
        <row r="10">
          <cell r="V10">
            <v>2.8020573197235459</v>
          </cell>
        </row>
        <row r="28">
          <cell r="V28" t="str">
            <v>－</v>
          </cell>
          <cell r="Y28">
            <v>17.14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多摩市"/>
    </sheetNames>
    <sheetDataSet>
      <sheetData sheetId="0">
        <row r="10">
          <cell r="V10">
            <v>7.765663917806374</v>
          </cell>
        </row>
        <row r="28">
          <cell r="V28" t="str">
            <v>－</v>
          </cell>
          <cell r="Y28">
            <v>16.72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武蔵野市"/>
    </sheetNames>
    <sheetDataSet>
      <sheetData sheetId="0">
        <row r="10">
          <cell r="V10">
            <v>8.9014071691456955</v>
          </cell>
        </row>
        <row r="28">
          <cell r="V28" t="str">
            <v>－</v>
          </cell>
          <cell r="Y28">
            <v>16.350000000000001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稲城市"/>
    </sheetNames>
    <sheetDataSet>
      <sheetData sheetId="0">
        <row r="10">
          <cell r="V10">
            <v>11.710271647612762</v>
          </cell>
        </row>
        <row r="28">
          <cell r="V28" t="str">
            <v>－</v>
          </cell>
          <cell r="Y28">
            <v>17.55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三鷹市"/>
    </sheetNames>
    <sheetDataSet>
      <sheetData sheetId="0">
        <row r="10">
          <cell r="V10">
            <v>5.2163256856358959</v>
          </cell>
        </row>
        <row r="28">
          <cell r="V28" t="str">
            <v>－</v>
          </cell>
          <cell r="Y28">
            <v>16.41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羽村市"/>
    </sheetNames>
    <sheetDataSet>
      <sheetData sheetId="0">
        <row r="10">
          <cell r="V10">
            <v>10.466093430109741</v>
          </cell>
        </row>
        <row r="28">
          <cell r="V28" t="str">
            <v>－</v>
          </cell>
          <cell r="Y28">
            <v>18.079999999999998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青梅市"/>
    </sheetNames>
    <sheetDataSet>
      <sheetData sheetId="0">
        <row r="10">
          <cell r="V10">
            <v>13.553672190865965</v>
          </cell>
        </row>
        <row r="28">
          <cell r="V28" t="str">
            <v>－</v>
          </cell>
          <cell r="Y28">
            <v>16.91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B2436-A625-47A8-B2C9-A7B322E22204}">
  <sheetPr>
    <tabColor rgb="FFFFFF00"/>
  </sheetPr>
  <dimension ref="B1:X32"/>
  <sheetViews>
    <sheetView view="pageBreakPreview" topLeftCell="B1" zoomScale="85" zoomScaleNormal="75" zoomScaleSheetLayoutView="85" workbookViewId="0">
      <selection activeCell="G4" sqref="G4:S4"/>
    </sheetView>
  </sheetViews>
  <sheetFormatPr defaultColWidth="9" defaultRowHeight="13.5" x14ac:dyDescent="0.15"/>
  <cols>
    <col min="1" max="1" width="4.625" style="1" customWidth="1"/>
    <col min="2" max="2" width="3.25" style="1" customWidth="1"/>
    <col min="3" max="4" width="4.625" style="1" customWidth="1"/>
    <col min="5" max="5" width="7.5" style="1" customWidth="1"/>
    <col min="6" max="6" width="10.875" style="1" customWidth="1"/>
    <col min="7" max="7" width="2.75" style="1" customWidth="1"/>
    <col min="8" max="8" width="10.875" style="1" customWidth="1"/>
    <col min="9" max="9" width="2.75" style="1" customWidth="1"/>
    <col min="10" max="10" width="10.75" style="1" customWidth="1"/>
    <col min="11" max="11" width="2.75" style="1" customWidth="1"/>
    <col min="12" max="25" width="4.625" style="1" customWidth="1"/>
    <col min="26" max="16384" width="9" style="1"/>
  </cols>
  <sheetData>
    <row r="1" spans="2:24" ht="20.100000000000001" customHeight="1" x14ac:dyDescent="0.15"/>
    <row r="2" spans="2:24" ht="20.100000000000001" customHeight="1" x14ac:dyDescent="0.15"/>
    <row r="3" spans="2:24" ht="20.100000000000001" customHeight="1" x14ac:dyDescent="0.15">
      <c r="B3" s="2" t="s">
        <v>113</v>
      </c>
      <c r="C3" s="2"/>
      <c r="D3" s="2"/>
      <c r="E3" s="2"/>
    </row>
    <row r="4" spans="2:24" ht="20.100000000000001" customHeight="1" x14ac:dyDescent="0.15"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</row>
    <row r="5" spans="2:24" ht="12" customHeight="1" x14ac:dyDescent="0.15">
      <c r="B5" s="3"/>
      <c r="C5" s="4"/>
      <c r="D5" s="4"/>
      <c r="E5" s="4"/>
      <c r="F5" s="4"/>
      <c r="G5" s="4"/>
      <c r="H5" s="4"/>
      <c r="I5" s="4"/>
      <c r="J5" s="4"/>
      <c r="K5" s="5"/>
    </row>
    <row r="6" spans="2:24" ht="20.100000000000001" customHeight="1" x14ac:dyDescent="0.15">
      <c r="B6" s="6"/>
      <c r="C6" s="67" t="s">
        <v>76</v>
      </c>
      <c r="D6" s="67"/>
      <c r="E6" s="67"/>
      <c r="F6" s="67"/>
      <c r="G6" s="68" t="s">
        <v>47</v>
      </c>
      <c r="H6" s="68"/>
      <c r="I6" s="68"/>
      <c r="J6" s="67" t="s">
        <v>40</v>
      </c>
      <c r="K6" s="69"/>
    </row>
    <row r="7" spans="2:24" ht="20.100000000000001" customHeight="1" x14ac:dyDescent="0.15">
      <c r="B7" s="6"/>
      <c r="C7" s="67"/>
      <c r="D7" s="67"/>
      <c r="E7" s="67"/>
      <c r="F7" s="67"/>
      <c r="G7" s="67" t="s">
        <v>45</v>
      </c>
      <c r="H7" s="67"/>
      <c r="I7" s="67"/>
      <c r="J7" s="67"/>
      <c r="K7" s="69"/>
    </row>
    <row r="8" spans="2:24" ht="11.25" customHeight="1" x14ac:dyDescent="0.15">
      <c r="B8" s="7"/>
      <c r="C8" s="8"/>
      <c r="D8" s="8"/>
      <c r="E8" s="8"/>
      <c r="F8" s="8"/>
      <c r="G8" s="8"/>
      <c r="H8" s="12"/>
      <c r="I8" s="12"/>
      <c r="J8" s="8"/>
      <c r="K8" s="9"/>
    </row>
    <row r="9" spans="2:24" ht="9.9499999999999993" customHeight="1" x14ac:dyDescent="0.15"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</row>
    <row r="10" spans="2:24" ht="20.100000000000001" customHeight="1" x14ac:dyDescent="0.15">
      <c r="B10" s="70" t="s">
        <v>191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</row>
    <row r="11" spans="2:24" ht="20.100000000000001" customHeight="1" x14ac:dyDescent="0.15"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</row>
    <row r="12" spans="2:24" ht="20.100000000000001" customHeight="1" x14ac:dyDescent="0.15"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</row>
    <row r="13" spans="2:24" ht="20.100000000000001" customHeight="1" x14ac:dyDescent="0.15"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</row>
    <row r="14" spans="2:24" ht="20.100000000000001" customHeight="1" x14ac:dyDescent="0.15"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</row>
    <row r="15" spans="2:24" ht="20.100000000000001" customHeight="1" x14ac:dyDescent="0.15">
      <c r="S15" s="13" t="s">
        <v>44</v>
      </c>
      <c r="T15" s="10"/>
      <c r="U15" s="10"/>
      <c r="V15" s="10"/>
      <c r="W15" s="10"/>
      <c r="X15" s="10"/>
    </row>
    <row r="16" spans="2:24" ht="20.100000000000001" customHeight="1" x14ac:dyDescent="0.15">
      <c r="D16" s="15" t="s">
        <v>112</v>
      </c>
      <c r="F16" s="14"/>
      <c r="G16" s="14"/>
      <c r="H16" s="14"/>
      <c r="I16" s="14"/>
      <c r="J16" s="14"/>
      <c r="K16" s="14"/>
      <c r="L16" s="14"/>
      <c r="O16" s="10"/>
      <c r="P16" s="10"/>
      <c r="Q16" s="10"/>
      <c r="R16" s="10"/>
      <c r="S16" s="10"/>
      <c r="T16" s="10"/>
      <c r="U16" s="10"/>
      <c r="V16" s="10"/>
    </row>
    <row r="17" spans="4:24" ht="16.5" customHeight="1" x14ac:dyDescent="0.15">
      <c r="F17" s="73" t="s">
        <v>168</v>
      </c>
      <c r="G17" s="74"/>
      <c r="H17" s="73" t="s">
        <v>179</v>
      </c>
      <c r="I17" s="74"/>
      <c r="J17" s="73" t="s">
        <v>190</v>
      </c>
      <c r="K17" s="74"/>
      <c r="O17" s="64"/>
      <c r="P17" s="64"/>
      <c r="Q17" s="64"/>
      <c r="R17" s="64"/>
      <c r="S17" s="64"/>
      <c r="T17" s="64"/>
      <c r="U17" s="64"/>
      <c r="V17" s="64"/>
      <c r="W17" s="64"/>
      <c r="X17" s="64"/>
    </row>
    <row r="18" spans="4:24" ht="27.75" customHeight="1" x14ac:dyDescent="0.15">
      <c r="D18" s="65" t="s">
        <v>41</v>
      </c>
      <c r="E18" s="66"/>
      <c r="F18" s="43" t="s">
        <v>126</v>
      </c>
      <c r="G18" s="44" t="s">
        <v>75</v>
      </c>
      <c r="H18" s="43" t="s">
        <v>126</v>
      </c>
      <c r="I18" s="44" t="s">
        <v>75</v>
      </c>
      <c r="J18" s="43" t="s">
        <v>126</v>
      </c>
      <c r="K18" s="44" t="s">
        <v>75</v>
      </c>
      <c r="O18" s="64"/>
      <c r="P18" s="64"/>
      <c r="Q18" s="64"/>
      <c r="R18" s="64"/>
      <c r="S18" s="64"/>
      <c r="T18" s="64"/>
      <c r="U18" s="64"/>
      <c r="V18" s="64"/>
      <c r="W18" s="64"/>
      <c r="X18" s="64"/>
    </row>
    <row r="19" spans="4:24" ht="27.75" customHeight="1" x14ac:dyDescent="0.15">
      <c r="D19" s="65" t="s">
        <v>42</v>
      </c>
      <c r="E19" s="66"/>
      <c r="F19" s="43" t="s">
        <v>126</v>
      </c>
      <c r="G19" s="44" t="s">
        <v>75</v>
      </c>
      <c r="H19" s="43" t="s">
        <v>126</v>
      </c>
      <c r="I19" s="44" t="s">
        <v>75</v>
      </c>
      <c r="J19" s="43" t="s">
        <v>126</v>
      </c>
      <c r="K19" s="44" t="s">
        <v>75</v>
      </c>
      <c r="O19" s="64"/>
      <c r="P19" s="64"/>
      <c r="Q19" s="64"/>
      <c r="R19" s="64"/>
      <c r="S19" s="64"/>
      <c r="T19" s="64"/>
      <c r="U19" s="64"/>
      <c r="V19" s="64"/>
      <c r="W19" s="64"/>
      <c r="X19" s="64"/>
    </row>
    <row r="20" spans="4:24" ht="27.75" customHeight="1" x14ac:dyDescent="0.15">
      <c r="D20" s="65" t="s">
        <v>43</v>
      </c>
      <c r="E20" s="66"/>
      <c r="F20" s="43" t="s">
        <v>126</v>
      </c>
      <c r="G20" s="44" t="s">
        <v>75</v>
      </c>
      <c r="H20" s="43" t="s">
        <v>126</v>
      </c>
      <c r="I20" s="44" t="s">
        <v>75</v>
      </c>
      <c r="J20" s="43" t="s">
        <v>126</v>
      </c>
      <c r="K20" s="44" t="s">
        <v>75</v>
      </c>
      <c r="O20" s="64"/>
      <c r="P20" s="64"/>
      <c r="Q20" s="64"/>
      <c r="R20" s="64"/>
      <c r="S20" s="64"/>
      <c r="T20" s="64"/>
      <c r="U20" s="64"/>
      <c r="V20" s="64"/>
      <c r="W20" s="64"/>
      <c r="X20" s="64"/>
    </row>
    <row r="21" spans="4:24" ht="20.100000000000001" customHeight="1" x14ac:dyDescent="0.15">
      <c r="D21" s="16" t="s">
        <v>128</v>
      </c>
      <c r="E21" s="16"/>
      <c r="O21" s="34"/>
      <c r="P21" s="34"/>
      <c r="Q21" s="34"/>
      <c r="R21" s="34"/>
      <c r="S21" s="34"/>
      <c r="T21" s="34"/>
      <c r="U21" s="34"/>
      <c r="V21" s="34"/>
    </row>
    <row r="22" spans="4:24" ht="20.100000000000001" customHeight="1" x14ac:dyDescent="0.15">
      <c r="S22" s="34"/>
      <c r="T22" s="34"/>
      <c r="U22" s="34"/>
      <c r="V22" s="34"/>
      <c r="W22" s="34"/>
      <c r="X22" s="34"/>
    </row>
    <row r="23" spans="4:24" ht="20.100000000000001" customHeight="1" x14ac:dyDescent="0.15">
      <c r="S23" s="34"/>
      <c r="T23" s="34"/>
      <c r="U23" s="34"/>
      <c r="V23" s="34"/>
      <c r="W23" s="34"/>
      <c r="X23" s="34"/>
    </row>
    <row r="24" spans="4:24" ht="20.100000000000001" customHeight="1" x14ac:dyDescent="0.15"/>
    <row r="25" spans="4:24" ht="20.100000000000001" customHeight="1" x14ac:dyDescent="0.15"/>
    <row r="26" spans="4:24" ht="20.100000000000001" customHeight="1" x14ac:dyDescent="0.15"/>
    <row r="27" spans="4:24" ht="20.100000000000001" customHeight="1" x14ac:dyDescent="0.15"/>
    <row r="28" spans="4:24" ht="20.100000000000001" customHeight="1" x14ac:dyDescent="0.15"/>
    <row r="29" spans="4:24" ht="20.100000000000001" customHeight="1" x14ac:dyDescent="0.15"/>
    <row r="30" spans="4:24" ht="20.100000000000001" customHeight="1" x14ac:dyDescent="0.15"/>
    <row r="31" spans="4:24" ht="20.100000000000001" customHeight="1" x14ac:dyDescent="0.15"/>
    <row r="32" spans="4:24" ht="20.100000000000001" customHeight="1" x14ac:dyDescent="0.15"/>
  </sheetData>
  <mergeCells count="12">
    <mergeCell ref="D19:E19"/>
    <mergeCell ref="D20:E20"/>
    <mergeCell ref="G4:S4"/>
    <mergeCell ref="C6:F7"/>
    <mergeCell ref="G6:I6"/>
    <mergeCell ref="J6:K7"/>
    <mergeCell ref="G7:I7"/>
    <mergeCell ref="B10:X14"/>
    <mergeCell ref="F17:G17"/>
    <mergeCell ref="H17:I17"/>
    <mergeCell ref="J17:K17"/>
    <mergeCell ref="D18:E18"/>
  </mergeCells>
  <phoneticPr fontId="2"/>
  <pageMargins left="0.74803149606299213" right="0.74803149606299213" top="0.98425196850393704" bottom="0.98425196850393704" header="0.51181102362204722" footer="0.31496062992125984"/>
  <pageSetup paperSize="9" firstPageNumber="23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B1:AF35"/>
  <sheetViews>
    <sheetView tabSelected="1" view="pageBreakPreview" topLeftCell="E1" zoomScale="70" zoomScaleNormal="100" zoomScaleSheetLayoutView="70" workbookViewId="0">
      <selection activeCell="V10" sqref="V10"/>
    </sheetView>
  </sheetViews>
  <sheetFormatPr defaultColWidth="9" defaultRowHeight="13.5" x14ac:dyDescent="0.15"/>
  <cols>
    <col min="1" max="1" width="4.625" style="1" customWidth="1"/>
    <col min="2" max="2" width="12.625" style="1" customWidth="1"/>
    <col min="3" max="12" width="10.75" style="1" customWidth="1"/>
    <col min="13" max="14" width="4.625" style="1" customWidth="1"/>
    <col min="15" max="15" width="12.625" style="1" customWidth="1"/>
    <col min="16" max="25" width="10.75" style="1" customWidth="1"/>
    <col min="26" max="26" width="4.625" style="1" customWidth="1"/>
    <col min="27" max="27" width="6.625" style="1" customWidth="1"/>
    <col min="28" max="16384" width="9" style="1"/>
  </cols>
  <sheetData>
    <row r="1" spans="2:32" s="17" customFormat="1" ht="20.100000000000001" customHeight="1" x14ac:dyDescent="0.15">
      <c r="B1" s="17" t="s">
        <v>46</v>
      </c>
      <c r="O1" s="17" t="s">
        <v>46</v>
      </c>
    </row>
    <row r="2" spans="2:32" s="17" customFormat="1" ht="20.100000000000001" customHeight="1" thickBot="1" x14ac:dyDescent="0.2">
      <c r="E2" s="18"/>
      <c r="I2" s="18"/>
      <c r="L2" s="18" t="s">
        <v>49</v>
      </c>
      <c r="V2" s="18"/>
      <c r="Y2" s="18" t="s">
        <v>49</v>
      </c>
    </row>
    <row r="3" spans="2:32" s="17" customFormat="1" ht="20.100000000000001" customHeight="1" thickBot="1" x14ac:dyDescent="0.2">
      <c r="B3" s="19" t="s">
        <v>38</v>
      </c>
      <c r="C3" s="20" t="s">
        <v>87</v>
      </c>
      <c r="D3" s="32" t="s">
        <v>114</v>
      </c>
      <c r="E3" s="20" t="s">
        <v>129</v>
      </c>
      <c r="F3" s="32" t="s">
        <v>137</v>
      </c>
      <c r="G3" s="20" t="s">
        <v>146</v>
      </c>
      <c r="H3" s="32" t="s">
        <v>152</v>
      </c>
      <c r="I3" s="52" t="s">
        <v>162</v>
      </c>
      <c r="J3" s="57" t="s">
        <v>169</v>
      </c>
      <c r="K3" s="52" t="s">
        <v>179</v>
      </c>
      <c r="L3" s="21" t="s">
        <v>190</v>
      </c>
      <c r="M3" s="22"/>
      <c r="N3" s="22"/>
      <c r="O3" s="19" t="s">
        <v>38</v>
      </c>
      <c r="P3" s="32" t="s">
        <v>87</v>
      </c>
      <c r="Q3" s="35" t="s">
        <v>114</v>
      </c>
      <c r="R3" s="32" t="s">
        <v>129</v>
      </c>
      <c r="S3" s="35" t="s">
        <v>137</v>
      </c>
      <c r="T3" s="32" t="s">
        <v>146</v>
      </c>
      <c r="U3" s="35" t="s">
        <v>152</v>
      </c>
      <c r="V3" s="57" t="s">
        <v>162</v>
      </c>
      <c r="W3" s="58" t="s">
        <v>169</v>
      </c>
      <c r="X3" s="52" t="s">
        <v>179</v>
      </c>
      <c r="Y3" s="21" t="s">
        <v>190</v>
      </c>
      <c r="Z3" s="22"/>
      <c r="AA3" s="22"/>
    </row>
    <row r="4" spans="2:32" s="17" customFormat="1" ht="20.100000000000001" customHeight="1" x14ac:dyDescent="0.15">
      <c r="B4" s="23" t="s">
        <v>0</v>
      </c>
      <c r="C4" s="56" t="s">
        <v>50</v>
      </c>
      <c r="D4" s="53" t="s">
        <v>50</v>
      </c>
      <c r="E4" s="49" t="s">
        <v>50</v>
      </c>
      <c r="F4" s="45" t="s">
        <v>50</v>
      </c>
      <c r="G4" s="39" t="s">
        <v>50</v>
      </c>
      <c r="H4" s="36" t="s">
        <v>50</v>
      </c>
      <c r="I4" s="45" t="s">
        <v>50</v>
      </c>
      <c r="J4" s="39" t="s">
        <v>50</v>
      </c>
      <c r="K4" s="36" t="s">
        <v>50</v>
      </c>
      <c r="L4" s="24" t="str">
        <f>IF(ISERROR(FIXED(AC4,2)),AC4,FIXED(AC4,2))&amp;"("&amp;IF(ISERROR(FIXED(AD4,2)),AD4,FIXED(AD4,2))&amp;")"</f>
        <v>－(16.25)</v>
      </c>
      <c r="M4" s="22"/>
      <c r="N4" s="22"/>
      <c r="O4" s="23" t="s">
        <v>20</v>
      </c>
      <c r="P4" s="56" t="s">
        <v>109</v>
      </c>
      <c r="Q4" s="56" t="s">
        <v>83</v>
      </c>
      <c r="R4" s="46" t="s">
        <v>109</v>
      </c>
      <c r="S4" s="46" t="s">
        <v>109</v>
      </c>
      <c r="T4" s="39" t="s">
        <v>108</v>
      </c>
      <c r="U4" s="36" t="s">
        <v>160</v>
      </c>
      <c r="V4" s="46" t="s">
        <v>165</v>
      </c>
      <c r="W4" s="39" t="s">
        <v>175</v>
      </c>
      <c r="X4" s="36" t="s">
        <v>57</v>
      </c>
      <c r="Y4" s="24" t="str">
        <f>IF(ISERROR(FIXED(AE4,2)),AE4,FIXED(AE4,2))&amp;"("&amp;IF(ISERROR(FIXED(AF4,2)),AF4,FIXED(AF4,2))&amp;")"</f>
        <v>－(17.81)</v>
      </c>
      <c r="Z4" s="22"/>
      <c r="AA4" s="22"/>
      <c r="AC4" s="60" t="str">
        <f>[1]八王子市!$V$28</f>
        <v>－</v>
      </c>
      <c r="AD4" s="61">
        <f>[1]八王子市!$Y$28</f>
        <v>16.25</v>
      </c>
      <c r="AE4" s="62" t="str">
        <f>[2]武蔵村山市!$V$28</f>
        <v>－</v>
      </c>
      <c r="AF4" s="63">
        <f>[2]武蔵村山市!$Y$28</f>
        <v>17.809999999999999</v>
      </c>
    </row>
    <row r="5" spans="2:32" s="17" customFormat="1" ht="20.100000000000001" customHeight="1" x14ac:dyDescent="0.15">
      <c r="B5" s="25" t="s">
        <v>1</v>
      </c>
      <c r="C5" s="46" t="s">
        <v>90</v>
      </c>
      <c r="D5" s="54" t="s">
        <v>91</v>
      </c>
      <c r="E5" s="50" t="s">
        <v>88</v>
      </c>
      <c r="F5" s="46" t="s">
        <v>138</v>
      </c>
      <c r="G5" s="40" t="s">
        <v>138</v>
      </c>
      <c r="H5" s="37" t="s">
        <v>153</v>
      </c>
      <c r="I5" s="46" t="s">
        <v>138</v>
      </c>
      <c r="J5" s="40" t="s">
        <v>154</v>
      </c>
      <c r="K5" s="37" t="s">
        <v>153</v>
      </c>
      <c r="L5" s="26" t="str">
        <f t="shared" ref="L5:L23" si="0">IF(ISERROR(FIXED(AC5,2)),AC5,FIXED(AC5,2))&amp;"("&amp;IF(ISERROR(FIXED(AD5,2)),AD5,FIXED(AD5,2))&amp;")"</f>
        <v>－(16.37)</v>
      </c>
      <c r="M5" s="22"/>
      <c r="N5" s="22"/>
      <c r="O5" s="25" t="s">
        <v>21</v>
      </c>
      <c r="P5" s="46" t="s">
        <v>110</v>
      </c>
      <c r="Q5" s="46" t="s">
        <v>122</v>
      </c>
      <c r="R5" s="46" t="s">
        <v>134</v>
      </c>
      <c r="S5" s="46" t="s">
        <v>134</v>
      </c>
      <c r="T5" s="40" t="s">
        <v>134</v>
      </c>
      <c r="U5" s="37" t="s">
        <v>161</v>
      </c>
      <c r="V5" s="46" t="s">
        <v>166</v>
      </c>
      <c r="W5" s="40" t="s">
        <v>166</v>
      </c>
      <c r="X5" s="37" t="s">
        <v>185</v>
      </c>
      <c r="Y5" s="26" t="str">
        <f t="shared" ref="Y5:Y22" si="1">IF(ISERROR(FIXED(AE5,2)),AE5,FIXED(AE5,2))&amp;"("&amp;IF(ISERROR(FIXED(AF5,2)),AF5,FIXED(AF5,2))&amp;")"</f>
        <v>－(16.72)</v>
      </c>
      <c r="Z5" s="22"/>
      <c r="AA5" s="22"/>
      <c r="AC5" s="60" t="str">
        <f>[3]立川市!$V$28</f>
        <v>－</v>
      </c>
      <c r="AD5" s="61">
        <f>[3]立川市!$Y$28</f>
        <v>16.37</v>
      </c>
      <c r="AE5" s="62" t="str">
        <f>[4]多摩市!$V$28</f>
        <v>－</v>
      </c>
      <c r="AF5" s="63">
        <f>[4]多摩市!$Y$28</f>
        <v>16.72</v>
      </c>
    </row>
    <row r="6" spans="2:32" s="17" customFormat="1" ht="20.100000000000001" customHeight="1" x14ac:dyDescent="0.15">
      <c r="B6" s="25" t="s">
        <v>2</v>
      </c>
      <c r="C6" s="46" t="s">
        <v>92</v>
      </c>
      <c r="D6" s="54" t="s">
        <v>93</v>
      </c>
      <c r="E6" s="50" t="s">
        <v>130</v>
      </c>
      <c r="F6" s="46" t="s">
        <v>154</v>
      </c>
      <c r="G6" s="40" t="s">
        <v>155</v>
      </c>
      <c r="H6" s="37" t="s">
        <v>155</v>
      </c>
      <c r="I6" s="46" t="s">
        <v>155</v>
      </c>
      <c r="J6" s="48" t="s">
        <v>170</v>
      </c>
      <c r="K6" s="37" t="s">
        <v>154</v>
      </c>
      <c r="L6" s="26" t="str">
        <f t="shared" si="0"/>
        <v>－(16.35)</v>
      </c>
      <c r="M6" s="22"/>
      <c r="N6" s="22"/>
      <c r="O6" s="25" t="s">
        <v>22</v>
      </c>
      <c r="P6" s="46" t="s">
        <v>85</v>
      </c>
      <c r="Q6" s="46" t="s">
        <v>123</v>
      </c>
      <c r="R6" s="46" t="s">
        <v>135</v>
      </c>
      <c r="S6" s="46" t="s">
        <v>143</v>
      </c>
      <c r="T6" s="40" t="s">
        <v>150</v>
      </c>
      <c r="U6" s="37" t="s">
        <v>150</v>
      </c>
      <c r="V6" s="46" t="s">
        <v>150</v>
      </c>
      <c r="W6" s="40" t="s">
        <v>176</v>
      </c>
      <c r="X6" s="37" t="s">
        <v>186</v>
      </c>
      <c r="Y6" s="26" t="str">
        <f t="shared" si="1"/>
        <v>－(17.55)</v>
      </c>
      <c r="Z6" s="22"/>
      <c r="AA6" s="22"/>
      <c r="AC6" s="60" t="str">
        <f>[5]武蔵野市!$V$28</f>
        <v>－</v>
      </c>
      <c r="AD6" s="61">
        <f>[5]武蔵野市!$Y$28</f>
        <v>16.350000000000001</v>
      </c>
      <c r="AE6" s="62" t="str">
        <f>[6]稲城市!$V$28</f>
        <v>－</v>
      </c>
      <c r="AF6" s="63">
        <f>[6]稲城市!$Y$28</f>
        <v>17.55</v>
      </c>
    </row>
    <row r="7" spans="2:32" s="17" customFormat="1" ht="20.100000000000001" customHeight="1" x14ac:dyDescent="0.15">
      <c r="B7" s="25" t="s">
        <v>3</v>
      </c>
      <c r="C7" s="46" t="s">
        <v>94</v>
      </c>
      <c r="D7" s="54" t="s">
        <v>115</v>
      </c>
      <c r="E7" s="50" t="s">
        <v>89</v>
      </c>
      <c r="F7" s="46" t="s">
        <v>130</v>
      </c>
      <c r="G7" s="40" t="s">
        <v>88</v>
      </c>
      <c r="H7" s="37" t="s">
        <v>73</v>
      </c>
      <c r="I7" s="46" t="s">
        <v>130</v>
      </c>
      <c r="J7" s="40" t="s">
        <v>88</v>
      </c>
      <c r="K7" s="37" t="s">
        <v>89</v>
      </c>
      <c r="L7" s="26" t="str">
        <f t="shared" si="0"/>
        <v>－(16.41)</v>
      </c>
      <c r="M7" s="22"/>
      <c r="N7" s="22"/>
      <c r="O7" s="25" t="s">
        <v>23</v>
      </c>
      <c r="P7" s="46" t="s">
        <v>86</v>
      </c>
      <c r="Q7" s="46" t="s">
        <v>124</v>
      </c>
      <c r="R7" s="46" t="s">
        <v>81</v>
      </c>
      <c r="S7" s="46" t="s">
        <v>107</v>
      </c>
      <c r="T7" s="40" t="s">
        <v>71</v>
      </c>
      <c r="U7" s="37" t="s">
        <v>71</v>
      </c>
      <c r="V7" s="46" t="s">
        <v>86</v>
      </c>
      <c r="W7" s="40" t="s">
        <v>81</v>
      </c>
      <c r="X7" s="37" t="s">
        <v>187</v>
      </c>
      <c r="Y7" s="26" t="str">
        <f t="shared" si="1"/>
        <v>－(18.08)</v>
      </c>
      <c r="Z7" s="22"/>
      <c r="AA7" s="22"/>
      <c r="AC7" s="60" t="str">
        <f>[7]三鷹市!$V$28</f>
        <v>－</v>
      </c>
      <c r="AD7" s="61">
        <f>[7]三鷹市!$Y$28</f>
        <v>16.41</v>
      </c>
      <c r="AE7" s="62" t="str">
        <f>[8]羽村市!$V$28</f>
        <v>－</v>
      </c>
      <c r="AF7" s="63">
        <f>[8]羽村市!$Y$28</f>
        <v>18.079999999999998</v>
      </c>
    </row>
    <row r="8" spans="2:32" s="17" customFormat="1" ht="20.100000000000001" customHeight="1" x14ac:dyDescent="0.15">
      <c r="B8" s="25" t="s">
        <v>4</v>
      </c>
      <c r="C8" s="46" t="s">
        <v>63</v>
      </c>
      <c r="D8" s="54" t="s">
        <v>77</v>
      </c>
      <c r="E8" s="50" t="s">
        <v>52</v>
      </c>
      <c r="F8" s="46" t="s">
        <v>52</v>
      </c>
      <c r="G8" s="40" t="s">
        <v>53</v>
      </c>
      <c r="H8" s="37" t="s">
        <v>156</v>
      </c>
      <c r="I8" s="46" t="s">
        <v>53</v>
      </c>
      <c r="J8" s="40" t="s">
        <v>171</v>
      </c>
      <c r="K8" s="37" t="s">
        <v>84</v>
      </c>
      <c r="L8" s="26" t="str">
        <f t="shared" si="0"/>
        <v>－(16.91)</v>
      </c>
      <c r="M8" s="22"/>
      <c r="N8" s="22"/>
      <c r="O8" s="25" t="s">
        <v>24</v>
      </c>
      <c r="P8" s="46" t="s">
        <v>59</v>
      </c>
      <c r="Q8" s="46" t="s">
        <v>72</v>
      </c>
      <c r="R8" s="46" t="s">
        <v>70</v>
      </c>
      <c r="S8" s="46" t="s">
        <v>59</v>
      </c>
      <c r="T8" s="40" t="s">
        <v>59</v>
      </c>
      <c r="U8" s="37" t="s">
        <v>85</v>
      </c>
      <c r="V8" s="46" t="s">
        <v>85</v>
      </c>
      <c r="W8" s="40" t="s">
        <v>177</v>
      </c>
      <c r="X8" s="37" t="s">
        <v>188</v>
      </c>
      <c r="Y8" s="26" t="str">
        <f t="shared" si="1"/>
        <v>－(17.62)</v>
      </c>
      <c r="Z8" s="22"/>
      <c r="AA8" s="22"/>
      <c r="AC8" s="60" t="str">
        <f>[9]青梅市!$V$28</f>
        <v>－</v>
      </c>
      <c r="AD8" s="61">
        <f>[9]青梅市!$Y$28</f>
        <v>16.91</v>
      </c>
      <c r="AE8" s="62" t="str">
        <f>[10]あきる野市!$V$28</f>
        <v>－</v>
      </c>
      <c r="AF8" s="63">
        <f>[10]あきる野市!$Y$28</f>
        <v>17.62</v>
      </c>
    </row>
    <row r="9" spans="2:32" s="17" customFormat="1" ht="20.100000000000001" customHeight="1" x14ac:dyDescent="0.15">
      <c r="B9" s="25" t="s">
        <v>5</v>
      </c>
      <c r="C9" s="46" t="s">
        <v>95</v>
      </c>
      <c r="D9" s="54" t="s">
        <v>50</v>
      </c>
      <c r="E9" s="50" t="s">
        <v>50</v>
      </c>
      <c r="F9" s="46" t="s">
        <v>50</v>
      </c>
      <c r="G9" s="40" t="s">
        <v>50</v>
      </c>
      <c r="H9" s="37" t="s">
        <v>50</v>
      </c>
      <c r="I9" s="46" t="s">
        <v>50</v>
      </c>
      <c r="J9" s="40" t="s">
        <v>50</v>
      </c>
      <c r="K9" s="37" t="s">
        <v>50</v>
      </c>
      <c r="L9" s="26" t="str">
        <f t="shared" si="0"/>
        <v>－(16.25)</v>
      </c>
      <c r="M9" s="22"/>
      <c r="N9" s="22"/>
      <c r="O9" s="25" t="s">
        <v>39</v>
      </c>
      <c r="P9" s="46" t="s">
        <v>73</v>
      </c>
      <c r="Q9" s="46" t="s">
        <v>93</v>
      </c>
      <c r="R9" s="46" t="s">
        <v>93</v>
      </c>
      <c r="S9" s="46" t="s">
        <v>144</v>
      </c>
      <c r="T9" s="40" t="s">
        <v>144</v>
      </c>
      <c r="U9" s="37" t="s">
        <v>73</v>
      </c>
      <c r="V9" s="46" t="s">
        <v>73</v>
      </c>
      <c r="W9" s="40" t="s">
        <v>130</v>
      </c>
      <c r="X9" s="37" t="s">
        <v>154</v>
      </c>
      <c r="Y9" s="26" t="str">
        <f t="shared" si="1"/>
        <v>－(16.43)</v>
      </c>
      <c r="Z9" s="22"/>
      <c r="AA9" s="22"/>
      <c r="AC9" s="60" t="str">
        <f>[11]府中市!$V$28</f>
        <v>－</v>
      </c>
      <c r="AD9" s="61">
        <f>[11]府中市!$Y$28</f>
        <v>16.25</v>
      </c>
      <c r="AE9" s="62" t="str">
        <f>[12]西東京市!$V$28</f>
        <v>－</v>
      </c>
      <c r="AF9" s="63">
        <f>[12]西東京市!$Y$28</f>
        <v>16.43</v>
      </c>
    </row>
    <row r="10" spans="2:32" s="17" customFormat="1" ht="20.100000000000001" customHeight="1" x14ac:dyDescent="0.15">
      <c r="B10" s="25" t="s">
        <v>6</v>
      </c>
      <c r="C10" s="46" t="s">
        <v>58</v>
      </c>
      <c r="D10" s="54" t="s">
        <v>116</v>
      </c>
      <c r="E10" s="50" t="s">
        <v>68</v>
      </c>
      <c r="F10" s="46" t="s">
        <v>68</v>
      </c>
      <c r="G10" s="40" t="s">
        <v>147</v>
      </c>
      <c r="H10" s="37" t="s">
        <v>147</v>
      </c>
      <c r="I10" s="46" t="s">
        <v>163</v>
      </c>
      <c r="J10" s="40" t="s">
        <v>121</v>
      </c>
      <c r="K10" s="37" t="s">
        <v>180</v>
      </c>
      <c r="L10" s="26" t="str">
        <f t="shared" si="0"/>
        <v>－(17.23)</v>
      </c>
      <c r="M10" s="22"/>
      <c r="N10" s="22"/>
      <c r="O10" s="25" t="s">
        <v>25</v>
      </c>
      <c r="P10" s="46" t="s">
        <v>74</v>
      </c>
      <c r="Q10" s="46" t="s">
        <v>125</v>
      </c>
      <c r="R10" s="46" t="s">
        <v>136</v>
      </c>
      <c r="S10" s="46" t="s">
        <v>145</v>
      </c>
      <c r="T10" s="40" t="s">
        <v>151</v>
      </c>
      <c r="U10" s="37" t="s">
        <v>60</v>
      </c>
      <c r="V10" s="46" t="s">
        <v>167</v>
      </c>
      <c r="W10" s="40" t="s">
        <v>178</v>
      </c>
      <c r="X10" s="37" t="s">
        <v>189</v>
      </c>
      <c r="Y10" s="26" t="str">
        <f t="shared" si="1"/>
        <v>－(18.95)</v>
      </c>
      <c r="Z10" s="22"/>
      <c r="AA10" s="22"/>
      <c r="AC10" s="60" t="str">
        <f>[13]昭島市!$V$28</f>
        <v>－</v>
      </c>
      <c r="AD10" s="61">
        <f>[13]昭島市!$Y$28</f>
        <v>17.23</v>
      </c>
      <c r="AE10" s="62" t="str">
        <f>[14]瑞穂町!$V$28</f>
        <v>－</v>
      </c>
      <c r="AF10" s="63">
        <f>[14]瑞穂町!$Y$28</f>
        <v>18.95</v>
      </c>
    </row>
    <row r="11" spans="2:32" s="17" customFormat="1" ht="20.100000000000001" customHeight="1" x14ac:dyDescent="0.15">
      <c r="B11" s="25" t="s">
        <v>7</v>
      </c>
      <c r="C11" s="46" t="s">
        <v>78</v>
      </c>
      <c r="D11" s="54" t="s">
        <v>97</v>
      </c>
      <c r="E11" s="50" t="s">
        <v>64</v>
      </c>
      <c r="F11" s="46" t="s">
        <v>139</v>
      </c>
      <c r="G11" s="40" t="s">
        <v>148</v>
      </c>
      <c r="H11" s="37" t="s">
        <v>148</v>
      </c>
      <c r="I11" s="46" t="s">
        <v>97</v>
      </c>
      <c r="J11" s="40" t="s">
        <v>50</v>
      </c>
      <c r="K11" s="37" t="s">
        <v>95</v>
      </c>
      <c r="L11" s="26" t="str">
        <f t="shared" si="0"/>
        <v>－(16.25)</v>
      </c>
      <c r="M11" s="22"/>
      <c r="N11" s="22"/>
      <c r="O11" s="25" t="s">
        <v>26</v>
      </c>
      <c r="P11" s="46" t="s">
        <v>61</v>
      </c>
      <c r="Q11" s="46" t="s">
        <v>61</v>
      </c>
      <c r="R11" s="46" t="s">
        <v>61</v>
      </c>
      <c r="S11" s="46" t="s">
        <v>61</v>
      </c>
      <c r="T11" s="40" t="s">
        <v>61</v>
      </c>
      <c r="U11" s="37" t="s">
        <v>61</v>
      </c>
      <c r="V11" s="46" t="s">
        <v>61</v>
      </c>
      <c r="W11" s="40" t="s">
        <v>61</v>
      </c>
      <c r="X11" s="37" t="s">
        <v>61</v>
      </c>
      <c r="Y11" s="26" t="str">
        <f t="shared" si="1"/>
        <v>－(20.00)</v>
      </c>
      <c r="Z11" s="22"/>
      <c r="AA11" s="22"/>
      <c r="AC11" s="60" t="str">
        <f>[15]調布市!$V$28</f>
        <v>－</v>
      </c>
      <c r="AD11" s="61">
        <f>[15]調布市!$Y$28</f>
        <v>16.25</v>
      </c>
      <c r="AE11" s="62" t="str">
        <f>[16]日の出町!$V$28</f>
        <v>－</v>
      </c>
      <c r="AF11" s="63">
        <f>[16]日の出町!$Y$28</f>
        <v>20</v>
      </c>
    </row>
    <row r="12" spans="2:32" s="17" customFormat="1" ht="20.100000000000001" customHeight="1" x14ac:dyDescent="0.15">
      <c r="B12" s="25" t="s">
        <v>8</v>
      </c>
      <c r="C12" s="46" t="s">
        <v>50</v>
      </c>
      <c r="D12" s="54" t="s">
        <v>50</v>
      </c>
      <c r="E12" s="50" t="s">
        <v>50</v>
      </c>
      <c r="F12" s="46" t="s">
        <v>50</v>
      </c>
      <c r="G12" s="40" t="s">
        <v>50</v>
      </c>
      <c r="H12" s="37" t="s">
        <v>50</v>
      </c>
      <c r="I12" s="46" t="s">
        <v>50</v>
      </c>
      <c r="J12" s="40" t="s">
        <v>50</v>
      </c>
      <c r="K12" s="37" t="s">
        <v>50</v>
      </c>
      <c r="L12" s="26" t="str">
        <f t="shared" si="0"/>
        <v>－(16.25)</v>
      </c>
      <c r="M12" s="22"/>
      <c r="N12" s="22"/>
      <c r="O12" s="25" t="s">
        <v>27</v>
      </c>
      <c r="P12" s="46" t="s">
        <v>61</v>
      </c>
      <c r="Q12" s="46" t="s">
        <v>61</v>
      </c>
      <c r="R12" s="46" t="s">
        <v>61</v>
      </c>
      <c r="S12" s="46" t="s">
        <v>61</v>
      </c>
      <c r="T12" s="40" t="s">
        <v>61</v>
      </c>
      <c r="U12" s="37" t="s">
        <v>61</v>
      </c>
      <c r="V12" s="46" t="s">
        <v>61</v>
      </c>
      <c r="W12" s="40" t="s">
        <v>61</v>
      </c>
      <c r="X12" s="37" t="s">
        <v>61</v>
      </c>
      <c r="Y12" s="26" t="str">
        <f t="shared" si="1"/>
        <v>－(20.00)</v>
      </c>
      <c r="Z12" s="22"/>
      <c r="AA12" s="22"/>
      <c r="AC12" s="60" t="str">
        <f>[17]町田市!$V$28</f>
        <v>－</v>
      </c>
      <c r="AD12" s="61">
        <f>[17]町田市!$Y$28</f>
        <v>16.25</v>
      </c>
      <c r="AE12" s="62" t="str">
        <f>[18]檜原村!$V$28</f>
        <v>－</v>
      </c>
      <c r="AF12" s="63">
        <f>[18]檜原村!$Y$28</f>
        <v>20</v>
      </c>
    </row>
    <row r="13" spans="2:32" s="17" customFormat="1" ht="20.100000000000001" customHeight="1" x14ac:dyDescent="0.15">
      <c r="B13" s="25" t="s">
        <v>9</v>
      </c>
      <c r="C13" s="46" t="s">
        <v>99</v>
      </c>
      <c r="D13" s="54" t="s">
        <v>117</v>
      </c>
      <c r="E13" s="50" t="s">
        <v>98</v>
      </c>
      <c r="F13" s="46" t="s">
        <v>54</v>
      </c>
      <c r="G13" s="40" t="s">
        <v>149</v>
      </c>
      <c r="H13" s="37" t="s">
        <v>157</v>
      </c>
      <c r="I13" s="46" t="s">
        <v>149</v>
      </c>
      <c r="J13" s="40" t="s">
        <v>172</v>
      </c>
      <c r="K13" s="37" t="s">
        <v>181</v>
      </c>
      <c r="L13" s="26" t="str">
        <f t="shared" si="0"/>
        <v>－(17.14)</v>
      </c>
      <c r="M13" s="22"/>
      <c r="N13" s="22"/>
      <c r="O13" s="25" t="s">
        <v>28</v>
      </c>
      <c r="P13" s="46" t="s">
        <v>61</v>
      </c>
      <c r="Q13" s="46" t="s">
        <v>61</v>
      </c>
      <c r="R13" s="46" t="s">
        <v>61</v>
      </c>
      <c r="S13" s="46" t="s">
        <v>61</v>
      </c>
      <c r="T13" s="40" t="s">
        <v>61</v>
      </c>
      <c r="U13" s="37" t="s">
        <v>61</v>
      </c>
      <c r="V13" s="46" t="s">
        <v>61</v>
      </c>
      <c r="W13" s="40" t="s">
        <v>61</v>
      </c>
      <c r="X13" s="37" t="s">
        <v>61</v>
      </c>
      <c r="Y13" s="26" t="str">
        <f t="shared" si="1"/>
        <v>－(20.00)</v>
      </c>
      <c r="Z13" s="22"/>
      <c r="AA13" s="22"/>
      <c r="AC13" s="60" t="str">
        <f>[19]小金井市!$V$28</f>
        <v>－</v>
      </c>
      <c r="AD13" s="61">
        <f>[19]小金井市!$Y$28</f>
        <v>17.14</v>
      </c>
      <c r="AE13" s="62" t="str">
        <f>[20]奥多摩町!$V$28</f>
        <v>－</v>
      </c>
      <c r="AF13" s="63">
        <f>[20]奥多摩町!$Y$28</f>
        <v>20</v>
      </c>
    </row>
    <row r="14" spans="2:32" s="17" customFormat="1" ht="20.100000000000001" customHeight="1" x14ac:dyDescent="0.15">
      <c r="B14" s="25" t="s">
        <v>10</v>
      </c>
      <c r="C14" s="46" t="s">
        <v>100</v>
      </c>
      <c r="D14" s="54" t="s">
        <v>118</v>
      </c>
      <c r="E14" s="50" t="s">
        <v>131</v>
      </c>
      <c r="F14" s="46" t="s">
        <v>140</v>
      </c>
      <c r="G14" s="40" t="s">
        <v>140</v>
      </c>
      <c r="H14" s="37" t="s">
        <v>62</v>
      </c>
      <c r="I14" s="46" t="s">
        <v>62</v>
      </c>
      <c r="J14" s="40" t="s">
        <v>92</v>
      </c>
      <c r="K14" s="37" t="s">
        <v>90</v>
      </c>
      <c r="L14" s="26" t="str">
        <f t="shared" si="0"/>
        <v>－(16.53)</v>
      </c>
      <c r="M14" s="22"/>
      <c r="N14" s="22"/>
      <c r="O14" s="25" t="s">
        <v>29</v>
      </c>
      <c r="P14" s="46" t="s">
        <v>61</v>
      </c>
      <c r="Q14" s="46" t="s">
        <v>61</v>
      </c>
      <c r="R14" s="46" t="s">
        <v>61</v>
      </c>
      <c r="S14" s="46" t="s">
        <v>61</v>
      </c>
      <c r="T14" s="40" t="s">
        <v>61</v>
      </c>
      <c r="U14" s="37" t="s">
        <v>61</v>
      </c>
      <c r="V14" s="46" t="s">
        <v>61</v>
      </c>
      <c r="W14" s="40" t="s">
        <v>61</v>
      </c>
      <c r="X14" s="37" t="s">
        <v>61</v>
      </c>
      <c r="Y14" s="26" t="str">
        <f t="shared" si="1"/>
        <v>－(20.00)</v>
      </c>
      <c r="Z14" s="22"/>
      <c r="AA14" s="22"/>
      <c r="AC14" s="60" t="str">
        <f>[21]小平市!$V$28</f>
        <v>－</v>
      </c>
      <c r="AD14" s="61">
        <f>[21]小平市!$Y$28</f>
        <v>16.53</v>
      </c>
      <c r="AE14" s="62" t="str">
        <f>[22]大島町!$V$28</f>
        <v>－</v>
      </c>
      <c r="AF14" s="63">
        <f>[22]大島町!$Y$28</f>
        <v>20</v>
      </c>
    </row>
    <row r="15" spans="2:32" s="17" customFormat="1" ht="20.100000000000001" customHeight="1" x14ac:dyDescent="0.15">
      <c r="B15" s="25" t="s">
        <v>11</v>
      </c>
      <c r="C15" s="46" t="s">
        <v>79</v>
      </c>
      <c r="D15" s="54" t="s">
        <v>79</v>
      </c>
      <c r="E15" s="50" t="s">
        <v>100</v>
      </c>
      <c r="F15" s="46" t="s">
        <v>140</v>
      </c>
      <c r="G15" s="40" t="s">
        <v>131</v>
      </c>
      <c r="H15" s="37" t="s">
        <v>131</v>
      </c>
      <c r="I15" s="46" t="s">
        <v>140</v>
      </c>
      <c r="J15" s="40" t="s">
        <v>115</v>
      </c>
      <c r="K15" s="37" t="s">
        <v>51</v>
      </c>
      <c r="L15" s="26" t="str">
        <f t="shared" si="0"/>
        <v>－(16.55)</v>
      </c>
      <c r="M15" s="22"/>
      <c r="N15" s="22"/>
      <c r="O15" s="25" t="s">
        <v>30</v>
      </c>
      <c r="P15" s="46" t="s">
        <v>61</v>
      </c>
      <c r="Q15" s="46" t="s">
        <v>61</v>
      </c>
      <c r="R15" s="46" t="s">
        <v>61</v>
      </c>
      <c r="S15" s="46" t="s">
        <v>61</v>
      </c>
      <c r="T15" s="40" t="s">
        <v>61</v>
      </c>
      <c r="U15" s="37" t="s">
        <v>61</v>
      </c>
      <c r="V15" s="46" t="s">
        <v>61</v>
      </c>
      <c r="W15" s="40" t="s">
        <v>61</v>
      </c>
      <c r="X15" s="37" t="s">
        <v>61</v>
      </c>
      <c r="Y15" s="26" t="str">
        <f t="shared" si="1"/>
        <v>－(20.00)</v>
      </c>
      <c r="Z15" s="22"/>
      <c r="AA15" s="22"/>
      <c r="AC15" s="62" t="str">
        <f>[23]日野市!$V$28</f>
        <v>－</v>
      </c>
      <c r="AD15" s="63">
        <f>[23]日野市!$Y$28</f>
        <v>16.5524333647041</v>
      </c>
      <c r="AE15" s="62" t="str">
        <f>[24]利島村!$V$28</f>
        <v>－</v>
      </c>
      <c r="AF15" s="63">
        <f>[24]利島村!$Y$28</f>
        <v>20</v>
      </c>
    </row>
    <row r="16" spans="2:32" s="17" customFormat="1" ht="20.100000000000001" customHeight="1" x14ac:dyDescent="0.15">
      <c r="B16" s="25" t="s">
        <v>12</v>
      </c>
      <c r="C16" s="46" t="s">
        <v>101</v>
      </c>
      <c r="D16" s="54" t="s">
        <v>119</v>
      </c>
      <c r="E16" s="50" t="s">
        <v>132</v>
      </c>
      <c r="F16" s="46" t="s">
        <v>132</v>
      </c>
      <c r="G16" s="40" t="s">
        <v>132</v>
      </c>
      <c r="H16" s="37" t="s">
        <v>158</v>
      </c>
      <c r="I16" s="46" t="s">
        <v>69</v>
      </c>
      <c r="J16" s="40" t="s">
        <v>161</v>
      </c>
      <c r="K16" s="37" t="s">
        <v>182</v>
      </c>
      <c r="L16" s="26" t="str">
        <f t="shared" si="0"/>
        <v>－(16.76)</v>
      </c>
      <c r="M16" s="22"/>
      <c r="N16" s="22"/>
      <c r="O16" s="25" t="s">
        <v>31</v>
      </c>
      <c r="P16" s="46" t="s">
        <v>61</v>
      </c>
      <c r="Q16" s="46" t="s">
        <v>61</v>
      </c>
      <c r="R16" s="46" t="s">
        <v>61</v>
      </c>
      <c r="S16" s="46" t="s">
        <v>61</v>
      </c>
      <c r="T16" s="40" t="s">
        <v>61</v>
      </c>
      <c r="U16" s="37" t="s">
        <v>61</v>
      </c>
      <c r="V16" s="46" t="s">
        <v>61</v>
      </c>
      <c r="W16" s="40" t="s">
        <v>61</v>
      </c>
      <c r="X16" s="37" t="s">
        <v>61</v>
      </c>
      <c r="Y16" s="26" t="str">
        <f t="shared" si="1"/>
        <v>－(20.00)</v>
      </c>
      <c r="Z16" s="22"/>
      <c r="AA16" s="22"/>
      <c r="AC16" s="62" t="str">
        <f>[25]東村山市!$V$28</f>
        <v>－</v>
      </c>
      <c r="AD16" s="63">
        <f>[25]東村山市!$Y$28</f>
        <v>16.760000000000002</v>
      </c>
      <c r="AE16" s="62" t="str">
        <f>[26]新島村!$V$28</f>
        <v>－</v>
      </c>
      <c r="AF16" s="63">
        <f>[26]新島村!$Y$28</f>
        <v>20</v>
      </c>
    </row>
    <row r="17" spans="2:32" s="17" customFormat="1" ht="20.100000000000001" customHeight="1" x14ac:dyDescent="0.15">
      <c r="B17" s="25" t="s">
        <v>13</v>
      </c>
      <c r="C17" s="46" t="s">
        <v>103</v>
      </c>
      <c r="D17" s="54" t="s">
        <v>103</v>
      </c>
      <c r="E17" s="50" t="s">
        <v>133</v>
      </c>
      <c r="F17" s="46" t="s">
        <v>102</v>
      </c>
      <c r="G17" s="40" t="s">
        <v>102</v>
      </c>
      <c r="H17" s="37" t="s">
        <v>159</v>
      </c>
      <c r="I17" s="46" t="s">
        <v>164</v>
      </c>
      <c r="J17" s="40" t="s">
        <v>173</v>
      </c>
      <c r="K17" s="37" t="s">
        <v>183</v>
      </c>
      <c r="L17" s="26" t="str">
        <f t="shared" si="0"/>
        <v>－(17.03)</v>
      </c>
      <c r="M17" s="22"/>
      <c r="N17" s="22"/>
      <c r="O17" s="25" t="s">
        <v>32</v>
      </c>
      <c r="P17" s="46" t="s">
        <v>61</v>
      </c>
      <c r="Q17" s="46" t="s">
        <v>61</v>
      </c>
      <c r="R17" s="46" t="s">
        <v>61</v>
      </c>
      <c r="S17" s="46" t="s">
        <v>61</v>
      </c>
      <c r="T17" s="40" t="s">
        <v>61</v>
      </c>
      <c r="U17" s="37" t="s">
        <v>61</v>
      </c>
      <c r="V17" s="46" t="s">
        <v>61</v>
      </c>
      <c r="W17" s="40" t="s">
        <v>61</v>
      </c>
      <c r="X17" s="37" t="s">
        <v>61</v>
      </c>
      <c r="Y17" s="26" t="str">
        <f t="shared" si="1"/>
        <v>－(20.00)</v>
      </c>
      <c r="Z17" s="22"/>
      <c r="AA17" s="22"/>
      <c r="AC17" s="62" t="str">
        <f>[27]国分寺市!$V$28</f>
        <v>－</v>
      </c>
      <c r="AD17" s="63">
        <f>[27]国分寺市!$Y$28</f>
        <v>17.03</v>
      </c>
      <c r="AE17" s="62" t="str">
        <f>[28]神津島村!$V$28</f>
        <v>－</v>
      </c>
      <c r="AF17" s="63">
        <f>[28]神津島村!$Y$28</f>
        <v>20</v>
      </c>
    </row>
    <row r="18" spans="2:32" s="17" customFormat="1" ht="20.100000000000001" customHeight="1" x14ac:dyDescent="0.15">
      <c r="B18" s="25" t="s">
        <v>14</v>
      </c>
      <c r="C18" s="46" t="s">
        <v>57</v>
      </c>
      <c r="D18" s="54" t="s">
        <v>57</v>
      </c>
      <c r="E18" s="50" t="s">
        <v>111</v>
      </c>
      <c r="F18" s="46" t="s">
        <v>141</v>
      </c>
      <c r="G18" s="40" t="s">
        <v>141</v>
      </c>
      <c r="H18" s="37" t="s">
        <v>105</v>
      </c>
      <c r="I18" s="46" t="s">
        <v>105</v>
      </c>
      <c r="J18" s="40" t="s">
        <v>82</v>
      </c>
      <c r="K18" s="37" t="s">
        <v>123</v>
      </c>
      <c r="L18" s="26" t="str">
        <f t="shared" si="0"/>
        <v>－(17.67)</v>
      </c>
      <c r="M18" s="22"/>
      <c r="N18" s="22"/>
      <c r="O18" s="25" t="s">
        <v>33</v>
      </c>
      <c r="P18" s="46" t="s">
        <v>61</v>
      </c>
      <c r="Q18" s="46" t="s">
        <v>61</v>
      </c>
      <c r="R18" s="46" t="s">
        <v>61</v>
      </c>
      <c r="S18" s="46" t="s">
        <v>61</v>
      </c>
      <c r="T18" s="40" t="s">
        <v>61</v>
      </c>
      <c r="U18" s="37" t="s">
        <v>61</v>
      </c>
      <c r="V18" s="46" t="s">
        <v>61</v>
      </c>
      <c r="W18" s="40" t="s">
        <v>61</v>
      </c>
      <c r="X18" s="37" t="s">
        <v>61</v>
      </c>
      <c r="Y18" s="26" t="str">
        <f t="shared" si="1"/>
        <v>－(20.00)</v>
      </c>
      <c r="Z18" s="22"/>
      <c r="AA18" s="22"/>
      <c r="AC18" s="62" t="str">
        <f>[29]国立市!$V$28</f>
        <v>－</v>
      </c>
      <c r="AD18" s="63">
        <f>[29]国立市!$Y$28</f>
        <v>17.670000000000002</v>
      </c>
      <c r="AE18" s="62" t="str">
        <f>[30]三宅村!$V$28</f>
        <v>－</v>
      </c>
      <c r="AF18" s="63">
        <f>[30]三宅村!$Y$28</f>
        <v>20</v>
      </c>
    </row>
    <row r="19" spans="2:32" s="17" customFormat="1" ht="20.100000000000001" customHeight="1" x14ac:dyDescent="0.15">
      <c r="B19" s="25" t="s">
        <v>15</v>
      </c>
      <c r="C19" s="46" t="s">
        <v>107</v>
      </c>
      <c r="D19" s="54" t="s">
        <v>106</v>
      </c>
      <c r="E19" s="50" t="s">
        <v>81</v>
      </c>
      <c r="F19" s="46" t="s">
        <v>107</v>
      </c>
      <c r="G19" s="40" t="s">
        <v>107</v>
      </c>
      <c r="H19" s="37" t="s">
        <v>65</v>
      </c>
      <c r="I19" s="46" t="s">
        <v>81</v>
      </c>
      <c r="J19" s="40" t="s">
        <v>174</v>
      </c>
      <c r="K19" s="37" t="s">
        <v>184</v>
      </c>
      <c r="L19" s="26" t="str">
        <f t="shared" si="0"/>
        <v>－(18.03)</v>
      </c>
      <c r="M19" s="22"/>
      <c r="N19" s="22"/>
      <c r="O19" s="25" t="s">
        <v>34</v>
      </c>
      <c r="P19" s="46" t="s">
        <v>61</v>
      </c>
      <c r="Q19" s="46" t="s">
        <v>61</v>
      </c>
      <c r="R19" s="46" t="s">
        <v>61</v>
      </c>
      <c r="S19" s="46" t="s">
        <v>61</v>
      </c>
      <c r="T19" s="40" t="s">
        <v>61</v>
      </c>
      <c r="U19" s="37" t="s">
        <v>61</v>
      </c>
      <c r="V19" s="46" t="s">
        <v>61</v>
      </c>
      <c r="W19" s="40" t="s">
        <v>61</v>
      </c>
      <c r="X19" s="37" t="s">
        <v>61</v>
      </c>
      <c r="Y19" s="26" t="str">
        <f t="shared" si="1"/>
        <v>－(20.00)</v>
      </c>
      <c r="Z19" s="22"/>
      <c r="AA19" s="22"/>
      <c r="AC19" s="62" t="str">
        <f>[31]福生市!$V$28</f>
        <v>－</v>
      </c>
      <c r="AD19" s="63">
        <f>[31]福生市!$Y$28</f>
        <v>18.03</v>
      </c>
      <c r="AE19" s="62" t="str">
        <f>[32]御蔵島村!$V$28</f>
        <v>－</v>
      </c>
      <c r="AF19" s="63">
        <f>[32]御蔵島村!$Y$28</f>
        <v>20</v>
      </c>
    </row>
    <row r="20" spans="2:32" s="17" customFormat="1" ht="20.100000000000001" customHeight="1" x14ac:dyDescent="0.15">
      <c r="B20" s="25" t="s">
        <v>16</v>
      </c>
      <c r="C20" s="46" t="s">
        <v>56</v>
      </c>
      <c r="D20" s="54" t="s">
        <v>66</v>
      </c>
      <c r="E20" s="50" t="s">
        <v>57</v>
      </c>
      <c r="F20" s="46" t="s">
        <v>105</v>
      </c>
      <c r="G20" s="40" t="s">
        <v>67</v>
      </c>
      <c r="H20" s="37" t="s">
        <v>67</v>
      </c>
      <c r="I20" s="46" t="s">
        <v>67</v>
      </c>
      <c r="J20" s="40" t="s">
        <v>59</v>
      </c>
      <c r="K20" s="37" t="s">
        <v>150</v>
      </c>
      <c r="L20" s="26" t="str">
        <f t="shared" si="0"/>
        <v>－(17.63)</v>
      </c>
      <c r="M20" s="22"/>
      <c r="N20" s="22"/>
      <c r="O20" s="25" t="s">
        <v>35</v>
      </c>
      <c r="P20" s="46" t="s">
        <v>61</v>
      </c>
      <c r="Q20" s="46" t="s">
        <v>61</v>
      </c>
      <c r="R20" s="46" t="s">
        <v>61</v>
      </c>
      <c r="S20" s="46" t="s">
        <v>61</v>
      </c>
      <c r="T20" s="40" t="s">
        <v>61</v>
      </c>
      <c r="U20" s="37" t="s">
        <v>61</v>
      </c>
      <c r="V20" s="46" t="s">
        <v>61</v>
      </c>
      <c r="W20" s="40" t="s">
        <v>61</v>
      </c>
      <c r="X20" s="37" t="s">
        <v>61</v>
      </c>
      <c r="Y20" s="26" t="str">
        <f t="shared" si="1"/>
        <v>－(20.00)</v>
      </c>
      <c r="Z20" s="22"/>
      <c r="AA20" s="22"/>
      <c r="AC20" s="62" t="str">
        <f>[33]狛江市!$V$28</f>
        <v>－</v>
      </c>
      <c r="AD20" s="63">
        <f>[33]狛江市!$Y$28</f>
        <v>17.63</v>
      </c>
      <c r="AE20" s="62" t="str">
        <f>[34]八丈町!$V$28</f>
        <v>－</v>
      </c>
      <c r="AF20" s="63">
        <f>[34]八丈町!$Y$28</f>
        <v>20</v>
      </c>
    </row>
    <row r="21" spans="2:32" s="17" customFormat="1" ht="20.100000000000001" customHeight="1" x14ac:dyDescent="0.15">
      <c r="B21" s="25" t="s">
        <v>17</v>
      </c>
      <c r="C21" s="46" t="s">
        <v>82</v>
      </c>
      <c r="D21" s="54" t="s">
        <v>120</v>
      </c>
      <c r="E21" s="50" t="s">
        <v>59</v>
      </c>
      <c r="F21" s="46" t="s">
        <v>70</v>
      </c>
      <c r="G21" s="40" t="s">
        <v>123</v>
      </c>
      <c r="H21" s="37" t="s">
        <v>123</v>
      </c>
      <c r="I21" s="46" t="s">
        <v>135</v>
      </c>
      <c r="J21" s="40" t="s">
        <v>143</v>
      </c>
      <c r="K21" s="37" t="s">
        <v>176</v>
      </c>
      <c r="L21" s="26" t="str">
        <f t="shared" si="0"/>
        <v>－(17.60)</v>
      </c>
      <c r="M21" s="22"/>
      <c r="N21" s="22"/>
      <c r="O21" s="25" t="s">
        <v>36</v>
      </c>
      <c r="P21" s="46" t="s">
        <v>61</v>
      </c>
      <c r="Q21" s="46" t="s">
        <v>61</v>
      </c>
      <c r="R21" s="46" t="s">
        <v>61</v>
      </c>
      <c r="S21" s="46" t="s">
        <v>61</v>
      </c>
      <c r="T21" s="40" t="s">
        <v>61</v>
      </c>
      <c r="U21" s="37" t="s">
        <v>61</v>
      </c>
      <c r="V21" s="46" t="s">
        <v>61</v>
      </c>
      <c r="W21" s="40" t="s">
        <v>61</v>
      </c>
      <c r="X21" s="37" t="s">
        <v>61</v>
      </c>
      <c r="Y21" s="26" t="str">
        <f t="shared" si="1"/>
        <v>－(20.00)</v>
      </c>
      <c r="Z21" s="22"/>
      <c r="AA21" s="22"/>
      <c r="AC21" s="62" t="str">
        <f>[35]東大和市!$V$28</f>
        <v>－</v>
      </c>
      <c r="AD21" s="63">
        <f>[35]東大和市!$Y$28</f>
        <v>17.600000000000001</v>
      </c>
      <c r="AE21" s="62" t="str">
        <f>[36]青ケ島村!$V$28</f>
        <v>－</v>
      </c>
      <c r="AF21" s="63">
        <f>[36]青ケ島村!$Y$28</f>
        <v>20</v>
      </c>
    </row>
    <row r="22" spans="2:32" s="17" customFormat="1" ht="20.100000000000001" customHeight="1" thickBot="1" x14ac:dyDescent="0.2">
      <c r="B22" s="27" t="s">
        <v>18</v>
      </c>
      <c r="C22" s="59" t="s">
        <v>55</v>
      </c>
      <c r="D22" s="54" t="s">
        <v>104</v>
      </c>
      <c r="E22" s="50" t="s">
        <v>104</v>
      </c>
      <c r="F22" s="46" t="s">
        <v>57</v>
      </c>
      <c r="G22" s="41" t="s">
        <v>111</v>
      </c>
      <c r="H22" s="37" t="s">
        <v>105</v>
      </c>
      <c r="I22" s="46" t="s">
        <v>105</v>
      </c>
      <c r="J22" s="41" t="s">
        <v>141</v>
      </c>
      <c r="K22" s="37" t="s">
        <v>85</v>
      </c>
      <c r="L22" s="26" t="str">
        <f t="shared" si="0"/>
        <v>－(17.70)</v>
      </c>
      <c r="M22" s="22"/>
      <c r="N22" s="22"/>
      <c r="O22" s="28" t="s">
        <v>37</v>
      </c>
      <c r="P22" s="47" t="s">
        <v>61</v>
      </c>
      <c r="Q22" s="47" t="s">
        <v>61</v>
      </c>
      <c r="R22" s="47" t="s">
        <v>61</v>
      </c>
      <c r="S22" s="47" t="s">
        <v>61</v>
      </c>
      <c r="T22" s="42" t="s">
        <v>61</v>
      </c>
      <c r="U22" s="38" t="s">
        <v>61</v>
      </c>
      <c r="V22" s="47" t="s">
        <v>61</v>
      </c>
      <c r="W22" s="42" t="s">
        <v>61</v>
      </c>
      <c r="X22" s="38" t="s">
        <v>61</v>
      </c>
      <c r="Y22" s="29" t="str">
        <f t="shared" si="1"/>
        <v>－(20.00)</v>
      </c>
      <c r="Z22" s="22"/>
      <c r="AA22" s="22"/>
      <c r="AC22" s="62" t="str">
        <f>[37]清瀬市!$V$28</f>
        <v>－</v>
      </c>
      <c r="AD22" s="63">
        <f>[37]清瀬市!$Y$28</f>
        <v>17.7</v>
      </c>
      <c r="AE22" s="62" t="str">
        <f>[38]小笠原村!$V$28</f>
        <v>－</v>
      </c>
      <c r="AF22" s="63">
        <f>[38]小笠原村!$Y$28</f>
        <v>20</v>
      </c>
    </row>
    <row r="23" spans="2:32" s="17" customFormat="1" ht="20.100000000000001" customHeight="1" thickBot="1" x14ac:dyDescent="0.2">
      <c r="B23" s="28" t="s">
        <v>19</v>
      </c>
      <c r="C23" s="47" t="s">
        <v>98</v>
      </c>
      <c r="D23" s="55" t="s">
        <v>121</v>
      </c>
      <c r="E23" s="51" t="s">
        <v>96</v>
      </c>
      <c r="F23" s="47" t="s">
        <v>142</v>
      </c>
      <c r="G23" s="42" t="s">
        <v>54</v>
      </c>
      <c r="H23" s="38" t="s">
        <v>80</v>
      </c>
      <c r="I23" s="47" t="s">
        <v>54</v>
      </c>
      <c r="J23" s="42" t="s">
        <v>172</v>
      </c>
      <c r="K23" s="38" t="s">
        <v>164</v>
      </c>
      <c r="L23" s="29" t="str">
        <f t="shared" si="0"/>
        <v>－(17.14)</v>
      </c>
      <c r="M23" s="22"/>
      <c r="N23" s="22"/>
      <c r="AC23" s="62" t="str">
        <f>[39]東久留米市!$V$28</f>
        <v>－</v>
      </c>
      <c r="AD23" s="63">
        <f>[39]東久留米市!$Y$28</f>
        <v>17.14</v>
      </c>
      <c r="AE23" s="33"/>
      <c r="AF23" s="33"/>
    </row>
    <row r="24" spans="2:32" s="17" customFormat="1" x14ac:dyDescent="0.15">
      <c r="B24" s="30" t="s">
        <v>48</v>
      </c>
      <c r="C24" s="30"/>
      <c r="D24" s="30"/>
      <c r="E24" s="1"/>
      <c r="F24" s="30"/>
      <c r="G24" s="30"/>
      <c r="H24" s="30"/>
      <c r="I24" s="1"/>
      <c r="J24" s="30"/>
      <c r="K24" s="30"/>
      <c r="L24" s="1"/>
    </row>
    <row r="25" spans="2:32" s="17" customFormat="1" x14ac:dyDescent="0.15">
      <c r="B25" s="30" t="s">
        <v>127</v>
      </c>
      <c r="C25" s="30"/>
      <c r="D25" s="30"/>
      <c r="E25" s="1"/>
      <c r="F25" s="30"/>
      <c r="G25" s="30"/>
      <c r="H25" s="30"/>
      <c r="I25" s="1"/>
      <c r="J25" s="30"/>
      <c r="K25" s="30"/>
      <c r="L25" s="1"/>
      <c r="V25" s="31"/>
      <c r="Y25" s="31"/>
    </row>
    <row r="26" spans="2:32" s="17" customFormat="1" ht="12.75" customHeight="1" x14ac:dyDescent="0.15">
      <c r="D26" s="1"/>
      <c r="H26" s="1"/>
      <c r="K26" s="1"/>
      <c r="L26" s="22"/>
      <c r="M26" s="22"/>
      <c r="Y26" s="22"/>
      <c r="Z26" s="22"/>
    </row>
    <row r="27" spans="2:32" ht="20.100000000000001" customHeight="1" x14ac:dyDescent="0.15"/>
    <row r="28" spans="2:32" ht="20.100000000000001" customHeight="1" x14ac:dyDescent="0.15"/>
    <row r="29" spans="2:32" ht="20.100000000000001" customHeight="1" x14ac:dyDescent="0.15"/>
    <row r="30" spans="2:32" ht="20.100000000000001" customHeight="1" x14ac:dyDescent="0.15"/>
    <row r="31" spans="2:32" ht="20.100000000000001" customHeight="1" x14ac:dyDescent="0.15"/>
    <row r="32" spans="2: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</sheetData>
  <phoneticPr fontId="2"/>
  <conditionalFormatting sqref="AC4:AD23">
    <cfRule type="expression" dxfId="1" priority="1">
      <formula>_xlfn.ISFORMULA(AC4)</formula>
    </cfRule>
  </conditionalFormatting>
  <conditionalFormatting sqref="AE4:AF22">
    <cfRule type="expression" dxfId="0" priority="2">
      <formula>_xlfn.ISFORMULA(AE4)</formula>
    </cfRule>
  </conditionalFormatting>
  <pageMargins left="0.74803149606299213" right="0.74803149606299213" top="0.98425196850393704" bottom="0.98425196850393704" header="0.51181102362204722" footer="0.31496062992125984"/>
  <pageSetup paperSize="9" scale="93" firstPageNumber="23" orientation="landscape" useFirstPageNumber="1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連結実質赤字比率説明</vt:lpstr>
      <vt:lpstr>連結実質赤字比率</vt:lpstr>
      <vt:lpstr>連結実質赤字比率!Print_Area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財団法人東京市町村自治調査会</dc:creator>
  <cp:lastModifiedBy>t_Kuki</cp:lastModifiedBy>
  <cp:lastPrinted>2024-02-22T06:39:56Z</cp:lastPrinted>
  <dcterms:created xsi:type="dcterms:W3CDTF">2002-02-22T07:24:43Z</dcterms:created>
  <dcterms:modified xsi:type="dcterms:W3CDTF">2024-02-22T06:40:03Z</dcterms:modified>
</cp:coreProperties>
</file>