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0F9234A6-13A3-43A8-8E69-3B6CE8AB7FA8}" xr6:coauthVersionLast="47" xr6:coauthVersionMax="47" xr10:uidLastSave="{00000000-0000-0000-0000-000000000000}"/>
  <bookViews>
    <workbookView xWindow="-120" yWindow="-120" windowWidth="20730" windowHeight="11160" xr2:uid="{00000000-000D-0000-FFFF-FFFF00000000}"/>
  </bookViews>
  <sheets>
    <sheet name="実質収支比率説明" sheetId="8" r:id="rId1"/>
    <sheet name="実質収支比率"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11" i="1"/>
  <c r="L10" i="1"/>
  <c r="L9" i="1"/>
  <c r="L8" i="1"/>
  <c r="L7" i="1"/>
  <c r="Y22" i="1"/>
  <c r="Y21" i="1"/>
  <c r="Y20" i="1"/>
  <c r="Y19" i="1"/>
  <c r="Y18" i="1"/>
  <c r="Y17" i="1"/>
  <c r="Y16" i="1"/>
  <c r="Y15" i="1"/>
  <c r="Y14" i="1"/>
  <c r="Y13" i="1"/>
  <c r="L6" i="1"/>
  <c r="Y12" i="1"/>
  <c r="Y11" i="1"/>
  <c r="Y10" i="1"/>
  <c r="Y9" i="1"/>
  <c r="Y8" i="1"/>
  <c r="Y7" i="1"/>
  <c r="Y6" i="1"/>
  <c r="Y5" i="1"/>
  <c r="Y4" i="1"/>
  <c r="L23" i="1"/>
  <c r="L5" i="1"/>
  <c r="L22" i="1"/>
  <c r="L21" i="1"/>
  <c r="L20" i="1"/>
  <c r="L19" i="1"/>
  <c r="L18" i="1"/>
  <c r="L17" i="1"/>
  <c r="L16" i="1"/>
  <c r="L15" i="1"/>
  <c r="L14" i="1"/>
  <c r="L13" i="1"/>
  <c r="L4" i="1"/>
</calcChain>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<sst xmlns="http://schemas.openxmlformats.org/spreadsheetml/2006/main" count="72" uniqueCount="59">
  <si>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</si>
  <si>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</si>
  <si>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</si>
  <si>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</si>
  <si>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</si>
  <si>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</si>
  <si>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</si>
  <si>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</si>
  <si>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</si>
  <si>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</si>
  <si>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</si>
  <si>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</si>
  <si>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</si>
  <si>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</si>
  <si>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</si>
  <si>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</si>
  <si>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</si>
  <si>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</si>
  <si>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</si>
  <si>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</si>
  <si>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</si>
  <si>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</si>
  <si>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</si>
  <si>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</si>
  <si>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</si>
  <si>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</si>
  <si>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</si>
  <si>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</si>
  <si>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</si>
  <si>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</si>
  <si>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</si>
  <si>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</si>
  <si>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</si>
  <si>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</si>
  <si>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</si>
  <si>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</si>
  <si>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</si>
  <si>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</si>
  <si>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</si>
  <si>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</si>
  <si>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実質収支比率</t>
    <rPh sb="0" eb="2">
      <t>ジッシツ</t>
    </rPh>
    <rPh sb="2" eb="4">
      <t>シュウシ</t>
    </rPh>
    <rPh sb="4" eb="6">
      <t>ヒリツ</t>
    </rPh>
    <phoneticPr fontId="1"/>
  </si>
  <si>
    <t>実質収支比率　＝</t>
    <rPh sb="0" eb="2">
      <t>ジッシツ</t>
    </rPh>
    <rPh sb="2" eb="4">
      <t>シュウシ</t>
    </rPh>
    <rPh sb="4" eb="6">
      <t>ヒリツ</t>
    </rPh>
    <phoneticPr fontId="1"/>
  </si>
  <si>
    <t>標準財政規模</t>
    <phoneticPr fontId="1"/>
  </si>
  <si>
    <t>×100</t>
    <phoneticPr fontId="1"/>
  </si>
  <si>
    <t>２　実質収支比率</t>
    <rPh sb="2" eb="4">
      <t>ジッシツ</t>
    </rPh>
    <rPh sb="4" eb="6">
      <t>シュウシ</t>
    </rPh>
    <rPh sb="6" eb="8">
      <t>ヒリツ</t>
    </rPh>
    <phoneticPr fontId="1"/>
  </si>
  <si>
    <t>（単位：％）</t>
    <rPh sb="1" eb="3">
      <t>タンイ</t>
    </rPh>
    <phoneticPr fontId="1"/>
  </si>
  <si>
    <t>平成25年度</t>
  </si>
  <si>
    <t>平成26年度</t>
  </si>
  <si>
    <t>平成27年度</t>
  </si>
  <si>
    <t>平成28年度</t>
  </si>
  <si>
    <t>平成29年度</t>
  </si>
  <si>
    <t>平成30年度</t>
  </si>
  <si>
    <t>平成31・令和元年度</t>
  </si>
  <si>
    <t>令和２年度</t>
  </si>
  <si>
    <t>令和３年度</t>
  </si>
  <si>
    <t>令和４年度</t>
    <phoneticPr fontId="1"/>
  </si>
  <si>
    <t>　実質収支比率は、実質収支（形式収支決算（歳入歳出差引額）－翌年度に繰り越すべき財源）の標準財政規模に対する割合である。実質収支比率が正数の場合は実質収支の黒字で、負数の場合は赤字で表される｡
　実質収支比率は、おおむね３～５％程度が望ましいといわれているが、財政規模、当該年度の経済事情などにより影響されるところが大きいことから、一概には決められない｡</t>
    <rPh sb="18" eb="20">
      <t>ケッサン</t>
    </rPh>
    <rPh sb="41" eb="42">
      <t>ミナモト</t>
    </rPh>
    <rPh sb="64" eb="66">
      <t>ヒリツ</t>
    </rPh>
    <rPh sb="67" eb="69">
      <t>セイスウ</t>
    </rPh>
    <rPh sb="70" eb="72">
      <t>バアイ</t>
    </rPh>
    <rPh sb="73" eb="75">
      <t>ジッシツ</t>
    </rPh>
    <rPh sb="75" eb="77">
      <t>シュウシ</t>
    </rPh>
    <rPh sb="82" eb="84">
      <t>フスウ</t>
    </rPh>
    <rPh sb="85" eb="87">
      <t>バアイ</t>
    </rPh>
    <phoneticPr fontId="1"/>
  </si>
  <si>
    <t>【過去10年間の推移と動向】　
　過去10年間において平成28年度の市部、平成30年度の郡部を除き、全てのエリアで５％以上の比率となっている。
　また、令和３年度はいずれのエリアでも最大比率となった。</t>
    <rPh sb="17" eb="19">
      <t>カコ</t>
    </rPh>
    <rPh sb="21" eb="23">
      <t>ネンカン</t>
    </rPh>
    <rPh sb="27" eb="29">
      <t>ヘイセイ</t>
    </rPh>
    <rPh sb="31" eb="33">
      <t>ネンド</t>
    </rPh>
    <rPh sb="34" eb="36">
      <t>シブ</t>
    </rPh>
    <rPh sb="37" eb="39">
      <t>ヘイセイ</t>
    </rPh>
    <rPh sb="41" eb="43">
      <t>ネンド</t>
    </rPh>
    <rPh sb="44" eb="46">
      <t>グンブ</t>
    </rPh>
    <rPh sb="47" eb="48">
      <t>ノゾ</t>
    </rPh>
    <rPh sb="50" eb="51">
      <t>スベ</t>
    </rPh>
    <rPh sb="59" eb="61">
      <t>イジョウ</t>
    </rPh>
    <rPh sb="62" eb="64">
      <t>ヒリツ</t>
    </rPh>
    <rPh sb="76" eb="78">
      <t>レイワ</t>
    </rPh>
    <rPh sb="79" eb="81">
      <t>ネンド</t>
    </rPh>
    <rPh sb="91" eb="93">
      <t>サイダイ</t>
    </rPh>
    <rPh sb="93" eb="95">
      <t>ヒリツ</t>
    </rPh>
    <phoneticPr fontId="1"/>
  </si>
  <si>
    <t>(歳入決算額 － 歳出決算額 － 翌年度へ繰り越すべき財源)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</si>
</sst>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1"/>
      <name val="ＭＳ Ｐゴシック"/>
      <family val="3"/>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4" fillId="0" borderId="0" xfId="0" applyFont="1" applyAlignment="1">
      <alignment horizontal="center" vertical="center"/>
    </xf>
    <xf numFmtId="0" fontId="2" fillId="0" borderId="11" xfId="0" applyFont="1" applyBorder="1" applyAlignment="1">
      <alignment vertical="center"/>
    </xf>
    <xf numFmtId="177" fontId="2" fillId="0" borderId="12" xfId="0" applyNumberFormat="1" applyFont="1" applyBorder="1" applyAlignment="1">
      <alignment vertical="center"/>
    </xf>
    <xf numFmtId="177" fontId="2" fillId="0" borderId="13" xfId="0" applyNumberFormat="1" applyFont="1" applyBorder="1" applyAlignment="1">
      <alignment vertical="center"/>
    </xf>
    <xf numFmtId="177" fontId="2" fillId="0" borderId="14" xfId="0" applyNumberFormat="1" applyFont="1" applyBorder="1" applyAlignment="1">
      <alignment horizontal="right" vertical="center"/>
    </xf>
    <xf numFmtId="0" fontId="2" fillId="0" borderId="15" xfId="0" applyFont="1" applyBorder="1" applyAlignment="1">
      <alignment vertical="center"/>
    </xf>
    <xf numFmtId="177" fontId="2" fillId="0" borderId="16" xfId="0" applyNumberFormat="1" applyFont="1" applyBorder="1" applyAlignment="1">
      <alignment vertical="center"/>
    </xf>
    <xf numFmtId="177" fontId="2" fillId="0" borderId="17" xfId="0" applyNumberFormat="1" applyFont="1" applyBorder="1" applyAlignment="1">
      <alignment vertical="center"/>
    </xf>
    <xf numFmtId="177" fontId="2" fillId="0" borderId="18" xfId="0" applyNumberFormat="1" applyFont="1" applyBorder="1" applyAlignment="1">
      <alignment horizontal="right" vertical="center"/>
    </xf>
    <xf numFmtId="177" fontId="2" fillId="0" borderId="16"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5" xfId="0" applyNumberFormat="1" applyFont="1" applyBorder="1" applyAlignment="1">
      <alignment vertical="center"/>
    </xf>
    <xf numFmtId="0" fontId="2" fillId="0" borderId="20" xfId="0" applyFont="1" applyBorder="1" applyAlignment="1">
      <alignment vertical="center"/>
    </xf>
    <xf numFmtId="177" fontId="2" fillId="0" borderId="21" xfId="0" applyNumberFormat="1" applyFont="1" applyBorder="1" applyAlignment="1">
      <alignment vertical="center"/>
    </xf>
    <xf numFmtId="177" fontId="2" fillId="0" borderId="1" xfId="0" applyNumberFormat="1" applyFont="1" applyBorder="1" applyAlignment="1">
      <alignment vertical="center"/>
    </xf>
    <xf numFmtId="0" fontId="2" fillId="0" borderId="22" xfId="0" applyFont="1" applyBorder="1" applyAlignment="1">
      <alignment vertical="center"/>
    </xf>
    <xf numFmtId="177" fontId="2" fillId="0" borderId="23" xfId="0" applyNumberFormat="1" applyFont="1" applyBorder="1" applyAlignment="1">
      <alignment vertical="center"/>
    </xf>
    <xf numFmtId="177" fontId="2" fillId="0" borderId="24" xfId="0" applyNumberFormat="1" applyFont="1" applyBorder="1" applyAlignment="1">
      <alignment vertical="center"/>
    </xf>
    <xf numFmtId="177" fontId="2" fillId="0" borderId="25" xfId="0" applyNumberFormat="1" applyFont="1" applyBorder="1" applyAlignment="1">
      <alignment horizontal="right" vertical="center"/>
    </xf>
    <xf numFmtId="176" fontId="2" fillId="0" borderId="0" xfId="0" applyNumberFormat="1" applyFont="1" applyAlignment="1">
      <alignment vertical="center"/>
    </xf>
    <xf numFmtId="0" fontId="2" fillId="0" borderId="26" xfId="0" applyFont="1" applyBorder="1" applyAlignment="1">
      <alignment horizontal="center" vertical="center" shrinkToFit="1"/>
    </xf>
    <xf numFmtId="177" fontId="5" fillId="0" borderId="14" xfId="0" applyNumberFormat="1" applyFont="1" applyBorder="1" applyAlignment="1">
      <alignment horizontal="right" vertical="center"/>
    </xf>
    <xf numFmtId="177" fontId="5" fillId="0" borderId="18" xfId="0" applyNumberFormat="1" applyFont="1" applyBorder="1" applyAlignment="1">
      <alignment horizontal="righ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vertical="top" wrapText="1"/>
    </xf>
    <xf numFmtId="0" fontId="0" fillId="0" borderId="0" xfId="0"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theme" Target="theme/theme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alcChain" Target="calcChain.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実質収支比率</a:t>
            </a:r>
          </a:p>
        </c:rich>
      </c:tx>
      <c:overlay val="0"/>
      <c:spPr>
        <a:noFill/>
        <a:ln w="25400">
          <a:noFill/>
        </a:ln>
      </c:spPr>
    </c:title>
    <c:autoTitleDeleted val="0"/>
    <c:plotArea>
      <c:layout/>
      <c:lineChart>
        <c:grouping val="standard"/>
        <c:varyColors val="0"/>
        <c:ser>
          <c:idx val="0"/>
          <c:order val="0"/>
          <c:tx>
            <c:strRef>
              <c:f>[1]②実質収支比率!$C$4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[1]②実質収支比率!$B$5:$B$14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[1]②実質収支比率!$C$5:$C$14</c:f>
              <c:numCache>
                <c:formatCode>0.0</c:formatCode>
                <c:ptCount val="10"/>
                <c:pt idx="0">
                  <c:v>5.9</c:v>
                </c:pt>
                <c:pt idx="1">
                  <c:v>5.0999999999999996</c:v>
                </c:pt>
                <c:pt idx="2">
                  <c:v>5.9</c:v>
                </c:pt>
                <c:pt idx="3">
                  <c:v>4.9000000000000004</c:v>
                </c:pt>
                <c:pt idx="4">
                  <c:v>5.7</c:v>
                </c:pt>
                <c:pt idx="5">
                  <c:v>5.3</c:v>
                </c:pt>
                <c:pt idx="6">
                  <c:v>5.0999999999999996</c:v>
                </c:pt>
                <c:pt idx="7">
                  <c:v>7.2</c:v>
                </c:pt>
                <c:pt idx="8">
                  <c:v>10.4</c:v>
                </c:pt>
                <c:pt idx="9">
                  <c:v>8.6</c:v>
                </c:pt>
              </c:numCache>
            </c:numRef>
          </c:val>
          <c:smooth val="0"/>
          <c:extLst>
            <c:ext xmlns:c16="http://schemas.microsoft.com/office/drawing/2014/chart" uri="{C3380CC4-5D6E-409C-BE32-E72D297353CC}">
              <c16:uniqueId val="{00000000-4CC4-42F6-95DA-FD52D7A406F7}"/>
            </c:ext>
          </c:extLst>
        </c:ser>
        <c:ser>
          <c:idx val="1"/>
          <c:order val="1"/>
          <c:tx>
            <c:strRef>
              <c:f>[1]②実質収支比率!$D$4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[1]②実質収支比率!$B$5:$B$14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[1]②実質収支比率!$D$5:$D$14</c:f>
              <c:numCache>
                <c:formatCode>0.0</c:formatCode>
                <c:ptCount val="10"/>
                <c:pt idx="0">
                  <c:v>5.6</c:v>
                </c:pt>
                <c:pt idx="1">
                  <c:v>5.4</c:v>
                </c:pt>
                <c:pt idx="2">
                  <c:v>6.1</c:v>
                </c:pt>
                <c:pt idx="3">
                  <c:v>7.1</c:v>
                </c:pt>
                <c:pt idx="4">
                  <c:v>7.5</c:v>
                </c:pt>
                <c:pt idx="5">
                  <c:v>4.5999999999999996</c:v>
                </c:pt>
                <c:pt idx="6">
                  <c:v>5.7</c:v>
                </c:pt>
                <c:pt idx="7">
                  <c:v>7.9</c:v>
                </c:pt>
                <c:pt idx="8">
                  <c:v>10.6</c:v>
                </c:pt>
                <c:pt idx="9">
                  <c:v>7.4</c:v>
                </c:pt>
              </c:numCache>
            </c:numRef>
          </c:val>
          <c:smooth val="0"/>
          <c:extLst>
            <c:ext xmlns:c16="http://schemas.microsoft.com/office/drawing/2014/chart" uri="{C3380CC4-5D6E-409C-BE32-E72D297353CC}">
              <c16:uniqueId val="{00000001-4CC4-42F6-95DA-FD52D7A406F7}"/>
            </c:ext>
          </c:extLst>
        </c:ser>
        <c:ser>
          <c:idx val="2"/>
          <c:order val="2"/>
          <c:tx>
            <c:strRef>
              <c:f>[1]②実質収支比率!$E$4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[1]②実質収支比率!$B$5:$B$14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[1]②実質収支比率!$E$5:$E$14</c:f>
              <c:numCache>
                <c:formatCode>0.0</c:formatCode>
                <c:ptCount val="10"/>
                <c:pt idx="0">
                  <c:v>5.9</c:v>
                </c:pt>
                <c:pt idx="1">
                  <c:v>5.5</c:v>
                </c:pt>
                <c:pt idx="2">
                  <c:v>7</c:v>
                </c:pt>
                <c:pt idx="3">
                  <c:v>5.5</c:v>
                </c:pt>
                <c:pt idx="4">
                  <c:v>7.1</c:v>
                </c:pt>
                <c:pt idx="5">
                  <c:v>8.6999999999999993</c:v>
                </c:pt>
                <c:pt idx="6">
                  <c:v>8.1999999999999993</c:v>
                </c:pt>
                <c:pt idx="7">
                  <c:v>8.1</c:v>
                </c:pt>
                <c:pt idx="8">
                  <c:v>8.6999999999999993</c:v>
                </c:pt>
                <c:pt idx="9">
                  <c:v>7.7</c:v>
                </c:pt>
              </c:numCache>
            </c:numRef>
          </c:val>
          <c:smooth val="0"/>
          <c:extLst>
            <c:ext xmlns:c16="http://schemas.microsoft.com/office/drawing/2014/chart" uri="{C3380CC4-5D6E-409C-BE32-E72D297353CC}">
              <c16:uniqueId val="{00000002-4CC4-42F6-95DA-FD52D7A406F7}"/>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601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123824</xdr:rowOff>
    </xdr:from>
    <xdr:to>
      <xdr:col>17</xdr:col>
      <xdr:colOff>166725</xdr:colOff>
      <xdr:row>25</xdr:row>
      <xdr:rowOff>227849</xdr:rowOff>
    </xdr:to>
    <xdr:graphicFrame macro="">
      <xdr:nvGraphicFramePr>
        <xdr:cNvPr id="2" name="グラフ 1">
          <a:extLst>
            <a:ext uri="{FF2B5EF4-FFF2-40B4-BE49-F238E27FC236}">
              <a16:creationId xmlns:a16="http://schemas.microsoft.com/office/drawing/2014/main" id="{CAAFA0EF-1BDD-4EDC-A4E5-30AE7734D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1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3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user06/Box/&#35519;&#26619;&#37096;/1%20&#27598;&#24180;&#24230;&#35519;&#26619;/2023&#24180;&#24230;/&#31246;&#36001;&#25919;/04&#12288;&#36578;&#35352;&#24460;&#12487;&#12540;&#12479;&#12395;&#21152;&#31558;&#20462;&#27491;/&#36001;&#25919;&#21147;&#65288;&#26469;&#24180;&#24230;&#12510;&#12463;&#12525;&#12395;&#24433;&#38911;&#12377;&#12427;&#12398;&#12391;&#12471;&#12540;&#12488;&#12398;&#22679;&#28187;&#12289;&#21517;&#31216;&#12398;&#20462;&#27491;&#12399;NG&#12289;&#31246;&#25919;&#12399;&#12501;&#12449;&#12452;&#12523;&#21517;&#12399;&#22793;&#26356;&#21487;)/&#37117;HP&#65288;&#24066;&#30010;&#26449;&#65289;&#65291;&#27770;&#31639;&#21454;&#25903;&#12398;&#29366;&#27841;&#65288;23&#2130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row r="4">
          <cell r="C4" t="str">
            <v>市部</v>
          </cell>
          <cell r="D4" t="str">
            <v>郡部</v>
          </cell>
          <cell r="E4" t="str">
            <v>島しょ部</v>
          </cell>
        </row>
        <row r="5">
          <cell r="B5" t="str">
            <v>H25</v>
          </cell>
          <cell r="C5">
            <v>5.9</v>
          </cell>
          <cell r="D5">
            <v>5.6</v>
          </cell>
          <cell r="E5">
            <v>5.9</v>
          </cell>
        </row>
        <row r="6">
          <cell r="B6" t="str">
            <v>H26</v>
          </cell>
          <cell r="C6">
            <v>5.0999999999999996</v>
          </cell>
          <cell r="D6">
            <v>5.4</v>
          </cell>
          <cell r="E6">
            <v>5.5</v>
          </cell>
        </row>
        <row r="7">
          <cell r="B7" t="str">
            <v>H27</v>
          </cell>
          <cell r="C7">
            <v>5.9</v>
          </cell>
          <cell r="D7">
            <v>6.1</v>
          </cell>
          <cell r="E7">
            <v>7</v>
          </cell>
        </row>
        <row r="8">
          <cell r="B8" t="str">
            <v>H28</v>
          </cell>
          <cell r="C8">
            <v>4.9000000000000004</v>
          </cell>
          <cell r="D8">
            <v>7.1</v>
          </cell>
          <cell r="E8">
            <v>5.5</v>
          </cell>
        </row>
        <row r="9">
          <cell r="B9" t="str">
            <v>H29</v>
          </cell>
          <cell r="C9">
            <v>5.7</v>
          </cell>
          <cell r="D9">
            <v>7.5</v>
          </cell>
          <cell r="E9">
            <v>7.1</v>
          </cell>
        </row>
        <row r="10">
          <cell r="B10" t="str">
            <v>H30</v>
          </cell>
          <cell r="C10">
            <v>5.3</v>
          </cell>
          <cell r="D10">
            <v>4.5999999999999996</v>
          </cell>
          <cell r="E10">
            <v>8.6999999999999993</v>
          </cell>
        </row>
        <row r="11">
          <cell r="B11" t="str">
            <v>H31・R1</v>
          </cell>
          <cell r="C11">
            <v>5.0999999999999996</v>
          </cell>
          <cell r="D11">
            <v>5.7</v>
          </cell>
          <cell r="E11">
            <v>8.1999999999999993</v>
          </cell>
        </row>
        <row r="12">
          <cell r="B12" t="str">
            <v>R2</v>
          </cell>
          <cell r="C12">
            <v>7.2</v>
          </cell>
          <cell r="D12">
            <v>7.9</v>
          </cell>
          <cell r="E12">
            <v>8.1</v>
          </cell>
        </row>
        <row r="13">
          <cell r="B13" t="str">
            <v>R3</v>
          </cell>
          <cell r="C13">
            <v>10.4</v>
          </cell>
          <cell r="D13">
            <v>10.6</v>
          </cell>
          <cell r="E13">
            <v>8.6999999999999993</v>
          </cell>
        </row>
        <row r="14">
          <cell r="B14" t="str">
            <v>R4</v>
          </cell>
          <cell r="C14">
            <v>8.6</v>
          </cell>
          <cell r="D14">
            <v>7.4</v>
          </cell>
          <cell r="E14">
            <v>7.7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八王子市"/>
      <sheetName val="1"/>
    </sheetNames>
    <sheetDataSet>
      <sheetData sheetId="0">
        <row r="10">
          <cell r="V10">
            <v>5.3137771568545356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武蔵村山市"/>
      <sheetName val="21"/>
    </sheetNames>
    <sheetDataSet>
      <sheetData sheetId="0">
        <row r="10">
          <cell r="V10">
            <v>5.7026465290666062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立川市"/>
      <sheetName val="2"/>
    </sheetNames>
    <sheetDataSet>
      <sheetData sheetId="0">
        <row r="10">
          <cell r="V10">
            <v>11.895374363579544</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多摩市"/>
      <sheetName val="22"/>
    </sheetNames>
    <sheetDataSet>
      <sheetData sheetId="0">
        <row r="10">
          <cell r="V10">
            <v>7.765663917806374</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武蔵野市"/>
      <sheetName val="3"/>
    </sheetNames>
    <sheetDataSet>
      <sheetData sheetId="0">
        <row r="10">
          <cell r="V10">
            <v>8.9014071691456955</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稲城市"/>
      <sheetName val="23"/>
    </sheetNames>
    <sheetDataSet>
      <sheetData sheetId="0">
        <row r="10">
          <cell r="V10">
            <v>11.710271647612762</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三鷹市"/>
      <sheetName val="4"/>
    </sheetNames>
    <sheetDataSet>
      <sheetData sheetId="0">
        <row r="10">
          <cell r="V10">
            <v>5.2163256856358959</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羽村市"/>
      <sheetName val="24"/>
    </sheetNames>
    <sheetDataSet>
      <sheetData sheetId="0">
        <row r="10">
          <cell r="V10">
            <v>10.466093430109741</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青梅市"/>
      <sheetName val="5"/>
    </sheetNames>
    <sheetDataSet>
      <sheetData sheetId="0">
        <row r="10">
          <cell r="V10">
            <v>13.553672190865965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あきる野市"/>
      <sheetName val="25"/>
    </sheetNames>
    <sheetDataSet>
      <sheetData sheetId="0">
        <row r="10">
          <cell r="V10">
            <v>7.3979571889131082</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府中市"/>
      <sheetName val="6"/>
    </sheetNames>
    <sheetDataSet>
      <sheetData sheetId="0">
        <row r="10">
          <cell r="V10">
            <v>5.1152642514878908</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西東京市"/>
      <sheetName val="26"/>
    </sheetNames>
    <sheetDataSet>
      <sheetData sheetId="0">
        <row r="10">
          <cell r="V10">
            <v>7.5953758611950999</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昭島市"/>
      <sheetName val="7"/>
    </sheetNames>
    <sheetDataSet>
      <sheetData sheetId="0">
        <row r="10">
          <cell r="V10">
            <v>10.346441142988413</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瑞穂町"/>
      <sheetName val="27"/>
    </sheetNames>
    <sheetDataSet>
      <sheetData sheetId="0">
        <row r="10">
          <cell r="V10">
            <v>6.3676347159212474</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布市"/>
      <sheetName val="8"/>
    </sheetNames>
    <sheetDataSet>
      <sheetData sheetId="0">
        <row r="10">
          <cell r="V10">
            <v>8.4435821392950672</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の出町"/>
      <sheetName val="28"/>
    </sheetNames>
    <sheetDataSet>
      <sheetData sheetId="0">
        <row r="10">
          <cell r="V10">
            <v>7.544990169754497</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町田市"/>
      <sheetName val="9"/>
    </sheetNames>
    <sheetDataSet>
      <sheetData sheetId="0">
        <row r="10">
          <cell r="V10">
            <v>9.445424869808221</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檜原村"/>
      <sheetName val="29"/>
    </sheetNames>
    <sheetDataSet>
      <sheetData sheetId="0">
        <row r="10">
          <cell r="V10">
            <v>9.1412403350859215</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金井市"/>
      <sheetName val="10"/>
    </sheetNames>
    <sheetDataSet>
      <sheetData sheetId="0">
        <row r="10">
          <cell r="V10">
            <v>10.386048601671952</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奥多摩町"/>
      <sheetName val="30"/>
    </sheetNames>
    <sheetDataSet>
      <sheetData sheetId="0">
        <row r="10">
          <cell r="V10">
            <v>8.5835050882960182</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平市"/>
      <sheetName val="11"/>
    </sheetNames>
    <sheetDataSet>
      <sheetData sheetId="0">
        <row r="10">
          <cell r="V10">
            <v>13.499742121688834</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島町"/>
      <sheetName val="31"/>
    </sheetNames>
    <sheetDataSet>
      <sheetData sheetId="0">
        <row r="10">
          <cell r="V10">
            <v>2.3758851985167806</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野市"/>
      <sheetName val="12"/>
    </sheetNames>
    <sheetDataSet>
      <sheetData sheetId="0">
        <row r="10">
          <cell r="V10">
            <v>7.4116082298345489</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島村"/>
      <sheetName val="32"/>
    </sheetNames>
    <sheetDataSet>
      <sheetData sheetId="0">
        <row r="10">
          <cell r="V10">
            <v>20.211713021848507</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村山市"/>
      <sheetName val="13"/>
    </sheetNames>
    <sheetDataSet>
      <sheetData sheetId="0">
        <row r="10">
          <cell r="V10">
            <v>8.4163171258842997</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島村"/>
      <sheetName val="33"/>
    </sheetNames>
    <sheetDataSet>
      <sheetData sheetId="0">
        <row r="10">
          <cell r="V10">
            <v>14.195242696224094</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分寺市"/>
      <sheetName val="14"/>
    </sheetNames>
    <sheetDataSet>
      <sheetData sheetId="0">
        <row r="10">
          <cell r="V10">
            <v>10.181305177012392</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神津島村"/>
      <sheetName val="34"/>
    </sheetNames>
    <sheetDataSet>
      <sheetData sheetId="0">
        <row r="10">
          <cell r="V10">
            <v>7.4166233147599137</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立市"/>
      <sheetName val="15"/>
    </sheetNames>
    <sheetDataSet>
      <sheetData sheetId="0">
        <row r="10">
          <cell r="V10">
            <v>4.7297617602688424</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三宅村"/>
      <sheetName val="35"/>
    </sheetNames>
    <sheetDataSet>
      <sheetData sheetId="0">
        <row r="10">
          <cell r="V10">
            <v>9.2331488200863419</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福生市"/>
      <sheetName val="16"/>
    </sheetNames>
    <sheetDataSet>
      <sheetData sheetId="0">
        <row r="10">
          <cell r="V10">
            <v>13.413649440246683</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御蔵島村"/>
      <sheetName val="36"/>
    </sheetNames>
    <sheetDataSet>
      <sheetData sheetId="0">
        <row r="10">
          <cell r="V10">
            <v>22.540595192588253</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狛江市"/>
      <sheetName val="17"/>
    </sheetNames>
    <sheetDataSet>
      <sheetData sheetId="0">
        <row r="10">
          <cell r="V10">
            <v>11.836272658110246</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八丈町"/>
      <sheetName val="37"/>
    </sheetNames>
    <sheetDataSet>
      <sheetData sheetId="0">
        <row r="10">
          <cell r="V10">
            <v>2.22290249502871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大和市"/>
      <sheetName val="18"/>
    </sheetNames>
    <sheetDataSet>
      <sheetData sheetId="0">
        <row r="10">
          <cell r="V10">
            <v>16.248509772481142</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青ケ島村"/>
      <sheetName val="38"/>
    </sheetNames>
    <sheetDataSet>
      <sheetData sheetId="0">
        <row r="10">
          <cell r="V10">
            <v>40.400127975602949</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清瀬市"/>
      <sheetName val="19"/>
    </sheetNames>
    <sheetDataSet>
      <sheetData sheetId="0">
        <row r="10">
          <cell r="V10">
            <v>14.46867263849286</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笠原村"/>
      <sheetName val="39"/>
    </sheetNames>
    <sheetDataSet>
      <sheetData sheetId="0">
        <row r="10">
          <cell r="V10">
            <v>9.5383023376354839</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久留米市"/>
      <sheetName val="20"/>
    </sheetNames>
    <sheetDataSet>
      <sheetData sheetId="0">
        <row r="10">
          <cell r="V10">
            <v>2.8020573197235459</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12C6-C3D9-4574-A2CC-93F9EA5F51F3}">
  <sheetPr>
    <tabColor rgb="FFFFFF00"/>
  </sheetPr>
  <dimension ref="B1:AA33"/>
  <sheetViews>
    <sheetView tabSelected="1" topLeftCell="A15" zoomScaleNormal="100" workbookViewId="0">
      <selection activeCell="G6" sqref="G6:R6"/>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44</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2" t="s">
        <v>41</v>
      </c>
      <c r="D5" s="42"/>
      <c r="E5" s="42"/>
      <c r="F5" s="42"/>
      <c r="G5" s="43" t="s">
        <v>58</v>
      </c>
      <c r="H5" s="43"/>
      <c r="I5" s="43"/>
      <c r="J5" s="43"/>
      <c r="K5" s="43"/>
      <c r="L5" s="43"/>
      <c r="M5" s="43"/>
      <c r="N5" s="43"/>
      <c r="O5" s="43"/>
      <c r="P5" s="43"/>
      <c r="Q5" s="43"/>
      <c r="R5" s="43"/>
      <c r="S5" s="43" t="s">
        <v>43</v>
      </c>
      <c r="T5" s="43"/>
      <c r="U5" s="10"/>
    </row>
    <row r="6" spans="2:27" ht="20.100000000000001" customHeight="1" x14ac:dyDescent="0.15">
      <c r="B6" s="6"/>
      <c r="C6" s="42"/>
      <c r="D6" s="42"/>
      <c r="E6" s="42"/>
      <c r="F6" s="42"/>
      <c r="G6" s="44" t="s">
        <v>42</v>
      </c>
      <c r="H6" s="44"/>
      <c r="I6" s="44"/>
      <c r="J6" s="44"/>
      <c r="K6" s="44"/>
      <c r="L6" s="44"/>
      <c r="M6" s="44"/>
      <c r="N6" s="44"/>
      <c r="O6" s="44"/>
      <c r="P6" s="44"/>
      <c r="Q6" s="44"/>
      <c r="R6" s="44"/>
      <c r="S6" s="43"/>
      <c r="T6" s="43"/>
      <c r="U6" s="10"/>
    </row>
    <row r="7" spans="2:27" ht="11.25" customHeight="1" x14ac:dyDescent="0.15">
      <c r="B7" s="7"/>
      <c r="C7" s="8"/>
      <c r="D7" s="8"/>
      <c r="E7" s="8"/>
      <c r="F7" s="8"/>
      <c r="G7" s="8"/>
      <c r="H7" s="8"/>
      <c r="I7" s="8"/>
      <c r="J7" s="8"/>
      <c r="K7" s="8"/>
      <c r="L7" s="8"/>
      <c r="M7" s="8"/>
      <c r="N7" s="8"/>
      <c r="O7" s="8"/>
      <c r="P7" s="8"/>
      <c r="Q7" s="8"/>
      <c r="R7" s="8"/>
      <c r="S7" s="8"/>
      <c r="T7" s="8"/>
      <c r="U7" s="9"/>
    </row>
    <row r="8" spans="2:27" ht="9.9499999999999993" customHeight="1" x14ac:dyDescent="0.15"/>
    <row r="9" spans="2:27" ht="20.100000000000001" customHeight="1" x14ac:dyDescent="0.15">
      <c r="B9" s="45" t="s">
        <v>56</v>
      </c>
      <c r="C9" s="45"/>
      <c r="D9" s="45"/>
      <c r="E9" s="45"/>
      <c r="F9" s="45"/>
      <c r="G9" s="45"/>
      <c r="H9" s="45"/>
      <c r="I9" s="45"/>
      <c r="J9" s="45"/>
      <c r="K9" s="45"/>
      <c r="L9" s="45"/>
      <c r="M9" s="45"/>
      <c r="N9" s="45"/>
      <c r="O9" s="46"/>
      <c r="P9" s="46"/>
      <c r="Q9" s="46"/>
      <c r="R9" s="46"/>
      <c r="S9" s="46"/>
      <c r="T9" s="46"/>
      <c r="U9" s="46"/>
      <c r="V9" s="46"/>
      <c r="W9" s="46"/>
      <c r="X9" s="46"/>
      <c r="Y9" s="46"/>
      <c r="Z9" s="46"/>
      <c r="AA9" s="46"/>
    </row>
    <row r="10" spans="2:27" ht="20.100000000000001" customHeight="1" x14ac:dyDescent="0.15">
      <c r="B10" s="45"/>
      <c r="C10" s="45"/>
      <c r="D10" s="45"/>
      <c r="E10" s="45"/>
      <c r="F10" s="45"/>
      <c r="G10" s="45"/>
      <c r="H10" s="45"/>
      <c r="I10" s="45"/>
      <c r="J10" s="45"/>
      <c r="K10" s="45"/>
      <c r="L10" s="45"/>
      <c r="M10" s="45"/>
      <c r="N10" s="45"/>
      <c r="O10" s="46"/>
      <c r="P10" s="46"/>
      <c r="Q10" s="46"/>
      <c r="R10" s="46"/>
      <c r="S10" s="46"/>
      <c r="T10" s="46"/>
      <c r="U10" s="46"/>
      <c r="V10" s="46"/>
      <c r="W10" s="46"/>
      <c r="X10" s="46"/>
      <c r="Y10" s="46"/>
      <c r="Z10" s="46"/>
      <c r="AA10" s="46"/>
    </row>
    <row r="11" spans="2:27" ht="20.100000000000001" customHeight="1" x14ac:dyDescent="0.15">
      <c r="B11" s="45"/>
      <c r="C11" s="45"/>
      <c r="D11" s="45"/>
      <c r="E11" s="45"/>
      <c r="F11" s="45"/>
      <c r="G11" s="45"/>
      <c r="H11" s="45"/>
      <c r="I11" s="45"/>
      <c r="J11" s="45"/>
      <c r="K11" s="45"/>
      <c r="L11" s="45"/>
      <c r="M11" s="45"/>
      <c r="N11" s="45"/>
      <c r="O11" s="46"/>
      <c r="P11" s="46"/>
      <c r="Q11" s="46"/>
      <c r="R11" s="46"/>
      <c r="S11" s="46"/>
      <c r="T11" s="46"/>
      <c r="U11" s="46"/>
      <c r="V11" s="46"/>
      <c r="W11" s="46"/>
      <c r="X11" s="46"/>
      <c r="Y11" s="46"/>
      <c r="Z11" s="46"/>
      <c r="AA11" s="46"/>
    </row>
    <row r="12" spans="2:27" ht="20.100000000000001" customHeight="1" x14ac:dyDescent="0.15">
      <c r="B12" s="45"/>
      <c r="C12" s="45"/>
      <c r="D12" s="45"/>
      <c r="E12" s="45"/>
      <c r="F12" s="45"/>
      <c r="G12" s="45"/>
      <c r="H12" s="45"/>
      <c r="I12" s="45"/>
      <c r="J12" s="45"/>
      <c r="K12" s="45"/>
      <c r="L12" s="45"/>
      <c r="M12" s="45"/>
      <c r="N12" s="45"/>
      <c r="O12" s="46"/>
      <c r="P12" s="46"/>
      <c r="Q12" s="46"/>
      <c r="R12" s="46"/>
      <c r="S12" s="46"/>
      <c r="T12" s="46"/>
      <c r="U12" s="46"/>
      <c r="V12" s="46"/>
      <c r="W12" s="46"/>
      <c r="X12" s="46"/>
      <c r="Y12" s="46"/>
      <c r="Z12" s="46"/>
      <c r="AA12" s="46"/>
    </row>
    <row r="13" spans="2:27" ht="20.100000000000001" customHeight="1" x14ac:dyDescent="0.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2:27" ht="9.9499999999999993" customHeight="1" x14ac:dyDescent="0.15">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2:27" ht="20.100000000000001" customHeight="1" x14ac:dyDescent="0.15">
      <c r="S15" s="40" t="s">
        <v>57</v>
      </c>
      <c r="T15" s="41"/>
      <c r="U15" s="41"/>
      <c r="V15" s="41"/>
      <c r="W15" s="41"/>
      <c r="X15" s="41"/>
      <c r="Y15" s="41"/>
      <c r="Z15" s="41"/>
      <c r="AA15" s="41"/>
    </row>
    <row r="16" spans="2:27" ht="20.100000000000001" customHeight="1" x14ac:dyDescent="0.15">
      <c r="S16" s="41"/>
      <c r="T16" s="41"/>
      <c r="U16" s="41"/>
      <c r="V16" s="41"/>
      <c r="W16" s="41"/>
      <c r="X16" s="41"/>
      <c r="Y16" s="41"/>
      <c r="Z16" s="41"/>
      <c r="AA16" s="41"/>
    </row>
    <row r="17" spans="19:27" ht="20.100000000000001" customHeight="1" x14ac:dyDescent="0.15">
      <c r="S17" s="41"/>
      <c r="T17" s="41"/>
      <c r="U17" s="41"/>
      <c r="V17" s="41"/>
      <c r="W17" s="41"/>
      <c r="X17" s="41"/>
      <c r="Y17" s="41"/>
      <c r="Z17" s="41"/>
      <c r="AA17" s="41"/>
    </row>
    <row r="18" spans="19:27" ht="20.100000000000001" customHeight="1" x14ac:dyDescent="0.15">
      <c r="S18" s="41"/>
      <c r="T18" s="41"/>
      <c r="U18" s="41"/>
      <c r="V18" s="41"/>
      <c r="W18" s="41"/>
      <c r="X18" s="41"/>
      <c r="Y18" s="41"/>
      <c r="Z18" s="41"/>
      <c r="AA18" s="41"/>
    </row>
    <row r="19" spans="19:27" ht="20.100000000000001" customHeight="1" x14ac:dyDescent="0.15">
      <c r="S19" s="41"/>
      <c r="T19" s="41"/>
      <c r="U19" s="41"/>
      <c r="V19" s="41"/>
      <c r="W19" s="41"/>
      <c r="X19" s="41"/>
      <c r="Y19" s="41"/>
      <c r="Z19" s="41"/>
      <c r="AA19" s="41"/>
    </row>
    <row r="20" spans="19:27" ht="20.100000000000001" customHeight="1" x14ac:dyDescent="0.15">
      <c r="S20" s="41"/>
      <c r="T20" s="41"/>
      <c r="U20" s="41"/>
      <c r="V20" s="41"/>
      <c r="W20" s="41"/>
      <c r="X20" s="41"/>
      <c r="Y20" s="41"/>
      <c r="Z20" s="41"/>
      <c r="AA20" s="41"/>
    </row>
    <row r="21" spans="19:27" ht="20.100000000000001" customHeight="1" x14ac:dyDescent="0.15">
      <c r="S21" s="41"/>
      <c r="T21" s="41"/>
      <c r="U21" s="41"/>
      <c r="V21" s="41"/>
      <c r="W21" s="41"/>
      <c r="X21" s="41"/>
      <c r="Y21" s="41"/>
      <c r="Z21" s="41"/>
      <c r="AA21" s="41"/>
    </row>
    <row r="22" spans="19:27" ht="20.100000000000001" customHeight="1" x14ac:dyDescent="0.15">
      <c r="S22" s="41"/>
      <c r="T22" s="41"/>
      <c r="U22" s="41"/>
      <c r="V22" s="41"/>
      <c r="W22" s="41"/>
      <c r="X22" s="41"/>
      <c r="Y22" s="41"/>
      <c r="Z22" s="41"/>
      <c r="AA22" s="41"/>
    </row>
    <row r="23" spans="19:27" ht="20.100000000000001" customHeight="1" x14ac:dyDescent="0.15">
      <c r="S23" s="41"/>
      <c r="T23" s="41"/>
      <c r="U23" s="41"/>
      <c r="V23" s="41"/>
      <c r="W23" s="41"/>
      <c r="X23" s="41"/>
      <c r="Y23" s="41"/>
      <c r="Z23" s="41"/>
      <c r="AA23" s="41"/>
    </row>
    <row r="24" spans="19:27" ht="20.100000000000001" customHeight="1" x14ac:dyDescent="0.15">
      <c r="S24" s="41"/>
      <c r="T24" s="41"/>
      <c r="U24" s="41"/>
      <c r="V24" s="41"/>
      <c r="W24" s="41"/>
      <c r="X24" s="41"/>
      <c r="Y24" s="41"/>
      <c r="Z24" s="41"/>
      <c r="AA24" s="41"/>
    </row>
    <row r="25" spans="19:27" ht="20.100000000000001" customHeight="1" x14ac:dyDescent="0.15">
      <c r="S25" s="41"/>
      <c r="T25" s="41"/>
      <c r="U25" s="41"/>
      <c r="V25" s="41"/>
      <c r="W25" s="41"/>
      <c r="X25" s="41"/>
      <c r="Y25" s="41"/>
      <c r="Z25" s="41"/>
      <c r="AA25" s="41"/>
    </row>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row r="32" spans="19:27" ht="20.100000000000001" customHeight="1" x14ac:dyDescent="0.15"/>
    <row r="33" ht="20.100000000000001" customHeight="1" x14ac:dyDescent="0.15"/>
  </sheetData>
  <mergeCells count="6">
    <mergeCell ref="S15:AA25"/>
    <mergeCell ref="C5:F6"/>
    <mergeCell ref="G5:R5"/>
    <mergeCell ref="S5:T6"/>
    <mergeCell ref="G6:R6"/>
    <mergeCell ref="B9:AA13"/>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70" zoomScaleNormal="70" workbookViewId="0">
      <selection activeCell="G6" sqref="G6:R6"/>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27" width="5.625" style="1" customWidth="1"/>
    <col min="28" max="16384" width="9" style="1"/>
  </cols>
  <sheetData>
    <row r="1" spans="2:27" s="11" customFormat="1" ht="20.100000000000001" customHeight="1" x14ac:dyDescent="0.15">
      <c r="B1" s="11" t="s">
        <v>40</v>
      </c>
      <c r="O1" s="11" t="s">
        <v>40</v>
      </c>
    </row>
    <row r="2" spans="2:27" s="11" customFormat="1" ht="20.100000000000001" customHeight="1" thickBot="1" x14ac:dyDescent="0.2">
      <c r="K2" s="12"/>
      <c r="L2" s="13" t="s">
        <v>45</v>
      </c>
      <c r="X2" s="12"/>
      <c r="Y2" s="13" t="s">
        <v>45</v>
      </c>
    </row>
    <row r="3" spans="2:27" s="11" customFormat="1" ht="20.100000000000001" customHeight="1" thickBot="1" x14ac:dyDescent="0.2">
      <c r="B3" s="14" t="s">
        <v>38</v>
      </c>
      <c r="C3" s="15" t="s">
        <v>46</v>
      </c>
      <c r="D3" s="15" t="s">
        <v>47</v>
      </c>
      <c r="E3" s="15" t="s">
        <v>48</v>
      </c>
      <c r="F3" s="15" t="s">
        <v>49</v>
      </c>
      <c r="G3" s="15" t="s">
        <v>50</v>
      </c>
      <c r="H3" s="15" t="s">
        <v>51</v>
      </c>
      <c r="I3" s="15" t="s">
        <v>52</v>
      </c>
      <c r="J3" s="15" t="s">
        <v>53</v>
      </c>
      <c r="K3" s="15" t="s">
        <v>54</v>
      </c>
      <c r="L3" s="36" t="s">
        <v>55</v>
      </c>
      <c r="M3" s="16"/>
      <c r="N3" s="16"/>
      <c r="O3" s="14" t="s">
        <v>38</v>
      </c>
      <c r="P3" s="15" t="s">
        <v>46</v>
      </c>
      <c r="Q3" s="15" t="s">
        <v>47</v>
      </c>
      <c r="R3" s="15" t="s">
        <v>48</v>
      </c>
      <c r="S3" s="15" t="s">
        <v>49</v>
      </c>
      <c r="T3" s="15" t="s">
        <v>50</v>
      </c>
      <c r="U3" s="15" t="s">
        <v>51</v>
      </c>
      <c r="V3" s="15" t="s">
        <v>52</v>
      </c>
      <c r="W3" s="15" t="s">
        <v>53</v>
      </c>
      <c r="X3" s="15" t="s">
        <v>54</v>
      </c>
      <c r="Y3" s="36" t="s">
        <v>55</v>
      </c>
      <c r="Z3" s="16"/>
      <c r="AA3" s="16"/>
    </row>
    <row r="4" spans="2:27" s="11" customFormat="1" ht="20.100000000000001" customHeight="1" x14ac:dyDescent="0.15">
      <c r="B4" s="17" t="s">
        <v>0</v>
      </c>
      <c r="C4" s="18">
        <v>4.4942571676604084</v>
      </c>
      <c r="D4" s="18">
        <v>1.8152436082508743</v>
      </c>
      <c r="E4" s="18">
        <v>3.7615198761348974</v>
      </c>
      <c r="F4" s="18">
        <v>1.8275416973668028</v>
      </c>
      <c r="G4" s="19">
        <v>3.2913690289597537</v>
      </c>
      <c r="H4" s="18">
        <v>3.4610048990338003</v>
      </c>
      <c r="I4" s="19">
        <v>1.4907937106247773</v>
      </c>
      <c r="J4" s="19">
        <v>5.5800430520390938</v>
      </c>
      <c r="K4" s="19">
        <v>6.5241144555072204</v>
      </c>
      <c r="L4" s="37">
        <f>[2]八王子市!$V$10</f>
        <v>5.3137771568545356</v>
      </c>
      <c r="M4" s="16"/>
      <c r="N4" s="16"/>
      <c r="O4" s="17" t="s">
        <v>20</v>
      </c>
      <c r="P4" s="18">
        <v>5.7738801988598372</v>
      </c>
      <c r="Q4" s="18">
        <v>6.6070572922359556</v>
      </c>
      <c r="R4" s="18">
        <v>5.3572490552760552</v>
      </c>
      <c r="S4" s="18">
        <v>4.5513487168297662</v>
      </c>
      <c r="T4" s="19">
        <v>5.082625704636877</v>
      </c>
      <c r="U4" s="18">
        <v>5.6305199546055684</v>
      </c>
      <c r="V4" s="19">
        <v>5.8376227322449026</v>
      </c>
      <c r="W4" s="19">
        <v>7.5202868399639442</v>
      </c>
      <c r="X4" s="19">
        <v>8.6371336564602696</v>
      </c>
      <c r="Y4" s="20">
        <f>[3]武蔵村山市!$V$10</f>
        <v>5.7026465290666062</v>
      </c>
      <c r="Z4" s="16"/>
      <c r="AA4" s="16"/>
    </row>
    <row r="5" spans="2:27" s="11" customFormat="1" ht="20.100000000000001" customHeight="1" x14ac:dyDescent="0.15">
      <c r="B5" s="21" t="s">
        <v>1</v>
      </c>
      <c r="C5" s="22">
        <v>7.5706557215116153</v>
      </c>
      <c r="D5" s="22">
        <v>8.6114901058960953</v>
      </c>
      <c r="E5" s="22">
        <v>9.4763278339109593</v>
      </c>
      <c r="F5" s="22">
        <v>8.4351624850002214</v>
      </c>
      <c r="G5" s="23">
        <v>9.4981938658794487</v>
      </c>
      <c r="H5" s="22">
        <v>9.1896472995496801</v>
      </c>
      <c r="I5" s="23">
        <v>10.487343286238961</v>
      </c>
      <c r="J5" s="23">
        <v>12.728308592147853</v>
      </c>
      <c r="K5" s="23">
        <v>16.044617519802401</v>
      </c>
      <c r="L5" s="38">
        <f>[4]立川市!$V$10</f>
        <v>11.895374363579544</v>
      </c>
      <c r="M5" s="16"/>
      <c r="N5" s="16"/>
      <c r="O5" s="21" t="s">
        <v>21</v>
      </c>
      <c r="P5" s="22">
        <v>6.4591462689456121</v>
      </c>
      <c r="Q5" s="22">
        <v>3.6639734588966419</v>
      </c>
      <c r="R5" s="22">
        <v>5.1404338773874416</v>
      </c>
      <c r="S5" s="22">
        <v>6.2</v>
      </c>
      <c r="T5" s="23">
        <v>4.8466763062243077</v>
      </c>
      <c r="U5" s="22">
        <v>3.4230279864959994</v>
      </c>
      <c r="V5" s="23">
        <v>4.1702492913097942</v>
      </c>
      <c r="W5" s="23">
        <v>6.575646027922355</v>
      </c>
      <c r="X5" s="23">
        <v>9.0486976827991601</v>
      </c>
      <c r="Y5" s="24">
        <f>[5]多摩市!$V$10</f>
        <v>7.765663917806374</v>
      </c>
      <c r="Z5" s="16"/>
      <c r="AA5" s="16"/>
    </row>
    <row r="6" spans="2:27" s="11" customFormat="1" ht="20.100000000000001" customHeight="1" x14ac:dyDescent="0.15">
      <c r="B6" s="21" t="s">
        <v>2</v>
      </c>
      <c r="C6" s="22">
        <v>6.5</v>
      </c>
      <c r="D6" s="22">
        <v>5.7</v>
      </c>
      <c r="E6" s="22">
        <v>7.3</v>
      </c>
      <c r="F6" s="22">
        <v>5.5028020193698568</v>
      </c>
      <c r="G6" s="23">
        <v>6.8893528786945435</v>
      </c>
      <c r="H6" s="22">
        <v>6.6324696177000071</v>
      </c>
      <c r="I6" s="23">
        <v>6.7056018352507367</v>
      </c>
      <c r="J6" s="23">
        <v>9.9273431509259122</v>
      </c>
      <c r="K6" s="23">
        <v>9.12903421199516</v>
      </c>
      <c r="L6" s="38">
        <f>[6]武蔵野市!$V$10</f>
        <v>8.9014071691456955</v>
      </c>
      <c r="M6" s="16"/>
      <c r="N6" s="16"/>
      <c r="O6" s="21" t="s">
        <v>22</v>
      </c>
      <c r="P6" s="22">
        <v>4.4783100870792198</v>
      </c>
      <c r="Q6" s="22">
        <v>3.9240250775390577</v>
      </c>
      <c r="R6" s="22">
        <v>3.7716933520552671</v>
      </c>
      <c r="S6" s="22">
        <v>3.2858277421605671</v>
      </c>
      <c r="T6" s="23">
        <v>4.2185875061703388</v>
      </c>
      <c r="U6" s="22">
        <v>4.555114011394811</v>
      </c>
      <c r="V6" s="23">
        <v>5.5448852069136576</v>
      </c>
      <c r="W6" s="23">
        <v>5.1638200893896453</v>
      </c>
      <c r="X6" s="23">
        <v>11.3884765473799</v>
      </c>
      <c r="Y6" s="24">
        <f>[7]稲城市!$V$10</f>
        <v>11.710271647612762</v>
      </c>
      <c r="Z6" s="16"/>
      <c r="AA6" s="16"/>
    </row>
    <row r="7" spans="2:27" s="11" customFormat="1" ht="20.100000000000001" customHeight="1" x14ac:dyDescent="0.15">
      <c r="B7" s="21" t="s">
        <v>3</v>
      </c>
      <c r="C7" s="22">
        <v>4.0853627789531375</v>
      </c>
      <c r="D7" s="22">
        <v>3.8332078994580749</v>
      </c>
      <c r="E7" s="22">
        <v>3.6288311337158126</v>
      </c>
      <c r="F7" s="22">
        <v>2.8067503110409291</v>
      </c>
      <c r="G7" s="23">
        <v>4.2138875339577133</v>
      </c>
      <c r="H7" s="22">
        <v>4.7348943585521965</v>
      </c>
      <c r="I7" s="23">
        <v>2.8114082298215202</v>
      </c>
      <c r="J7" s="23">
        <v>6.8873998596738568</v>
      </c>
      <c r="K7" s="23">
        <v>5.55400947097477</v>
      </c>
      <c r="L7" s="38">
        <f>[8]三鷹市!$V$10</f>
        <v>5.2163256856358959</v>
      </c>
      <c r="M7" s="16"/>
      <c r="N7" s="16"/>
      <c r="O7" s="21" t="s">
        <v>23</v>
      </c>
      <c r="P7" s="22">
        <v>5.2673498074048748</v>
      </c>
      <c r="Q7" s="22">
        <v>5.3234759840361674</v>
      </c>
      <c r="R7" s="22">
        <v>5.8398696893116959</v>
      </c>
      <c r="S7" s="22">
        <v>3.9565611486201462</v>
      </c>
      <c r="T7" s="23">
        <v>5.370232280908886</v>
      </c>
      <c r="U7" s="22">
        <v>5.0890034575775775</v>
      </c>
      <c r="V7" s="23">
        <v>6.2219556071745004</v>
      </c>
      <c r="W7" s="23">
        <v>9.2489259683112106</v>
      </c>
      <c r="X7" s="23">
        <v>12.351534304229901</v>
      </c>
      <c r="Y7" s="24">
        <f>[9]羽村市!$V$10</f>
        <v>10.466093430109741</v>
      </c>
      <c r="Z7" s="16"/>
      <c r="AA7" s="16"/>
    </row>
    <row r="8" spans="2:27" s="11" customFormat="1" ht="20.100000000000001" customHeight="1" x14ac:dyDescent="0.15">
      <c r="B8" s="21" t="s">
        <v>4</v>
      </c>
      <c r="C8" s="22">
        <v>4.211154979678323</v>
      </c>
      <c r="D8" s="22">
        <v>3.2088589353672403</v>
      </c>
      <c r="E8" s="22">
        <v>2.7671104159659694</v>
      </c>
      <c r="F8" s="22">
        <v>3.015479618884418</v>
      </c>
      <c r="G8" s="23">
        <v>5.7746056562757682</v>
      </c>
      <c r="H8" s="22">
        <v>3.1548822778208607</v>
      </c>
      <c r="I8" s="23">
        <v>2.7004896048538689</v>
      </c>
      <c r="J8" s="23">
        <v>5.8653169215112344</v>
      </c>
      <c r="K8" s="23">
        <v>10.067591992131799</v>
      </c>
      <c r="L8" s="38">
        <f>[10]青梅市!$V$10</f>
        <v>13.553672190865965</v>
      </c>
      <c r="M8" s="16"/>
      <c r="N8" s="16"/>
      <c r="O8" s="21" t="s">
        <v>24</v>
      </c>
      <c r="P8" s="22">
        <v>4.1069533104877696</v>
      </c>
      <c r="Q8" s="22">
        <v>4.2078414276725695</v>
      </c>
      <c r="R8" s="22">
        <v>5.0309690717317741</v>
      </c>
      <c r="S8" s="22">
        <v>2.4986319424224273</v>
      </c>
      <c r="T8" s="23">
        <v>3.8012067664595404</v>
      </c>
      <c r="U8" s="22">
        <v>1.9139201182690107</v>
      </c>
      <c r="V8" s="23">
        <v>3.6585442434546001</v>
      </c>
      <c r="W8" s="23">
        <v>3.4257610884592524</v>
      </c>
      <c r="X8" s="23">
        <v>9.9205163682614597</v>
      </c>
      <c r="Y8" s="24">
        <f>[11]あきる野市!$V$10</f>
        <v>7.3979571889131082</v>
      </c>
      <c r="Z8" s="16"/>
      <c r="AA8" s="16"/>
    </row>
    <row r="9" spans="2:27" s="11" customFormat="1" ht="20.100000000000001" customHeight="1" x14ac:dyDescent="0.15">
      <c r="B9" s="21" t="s">
        <v>5</v>
      </c>
      <c r="C9" s="22">
        <v>7.1765765621276305</v>
      </c>
      <c r="D9" s="22">
        <v>4.2819216942749208</v>
      </c>
      <c r="E9" s="22">
        <v>5.5138427007421882</v>
      </c>
      <c r="F9" s="22">
        <v>5.0259810821886068</v>
      </c>
      <c r="G9" s="23">
        <v>5.7262397293725229</v>
      </c>
      <c r="H9" s="22">
        <v>6.38334905227142</v>
      </c>
      <c r="I9" s="23">
        <v>4.5944392629459143</v>
      </c>
      <c r="J9" s="23">
        <v>6.8063442448105889</v>
      </c>
      <c r="K9" s="23">
        <v>8.2268504360504</v>
      </c>
      <c r="L9" s="38">
        <f>[12]府中市!$V$10</f>
        <v>5.1152642514878908</v>
      </c>
      <c r="M9" s="16"/>
      <c r="N9" s="16"/>
      <c r="O9" s="21" t="s">
        <v>39</v>
      </c>
      <c r="P9" s="25">
        <v>3.9018400862956581</v>
      </c>
      <c r="Q9" s="25">
        <v>3.6747401221165847</v>
      </c>
      <c r="R9" s="22">
        <v>3.7299521605449608</v>
      </c>
      <c r="S9" s="22">
        <v>3.7006853477879345</v>
      </c>
      <c r="T9" s="23">
        <v>3.9232145535580361</v>
      </c>
      <c r="U9" s="22">
        <v>3.2635848347470442</v>
      </c>
      <c r="V9" s="23">
        <v>3.6462084569628934</v>
      </c>
      <c r="W9" s="23">
        <v>4.6845138900657739</v>
      </c>
      <c r="X9" s="23">
        <v>9.0723612713062103</v>
      </c>
      <c r="Y9" s="24">
        <f>[13]西東京市!$V$10</f>
        <v>7.5953758611950999</v>
      </c>
      <c r="Z9" s="16"/>
      <c r="AA9" s="16"/>
    </row>
    <row r="10" spans="2:27" s="11" customFormat="1" ht="20.100000000000001" customHeight="1" x14ac:dyDescent="0.15">
      <c r="B10" s="21" t="s">
        <v>6</v>
      </c>
      <c r="C10" s="22">
        <v>6.4226751993451829</v>
      </c>
      <c r="D10" s="22">
        <v>5.9685010921777133</v>
      </c>
      <c r="E10" s="22">
        <v>4.6511539738961538</v>
      </c>
      <c r="F10" s="22">
        <v>5.102976231436875</v>
      </c>
      <c r="G10" s="23">
        <v>6.2035818633487398</v>
      </c>
      <c r="H10" s="22">
        <v>8.8762504860829825</v>
      </c>
      <c r="I10" s="23">
        <v>6.0914638034915969</v>
      </c>
      <c r="J10" s="23">
        <v>7.1980135213343361</v>
      </c>
      <c r="K10" s="23">
        <v>14.086744366989</v>
      </c>
      <c r="L10" s="38">
        <f>[14]昭島市!$V$10</f>
        <v>10.346441142988413</v>
      </c>
      <c r="M10" s="16"/>
      <c r="N10" s="16"/>
      <c r="O10" s="21" t="s">
        <v>25</v>
      </c>
      <c r="P10" s="22">
        <v>5.4722681062530381</v>
      </c>
      <c r="Q10" s="22">
        <v>4.7579143141891755</v>
      </c>
      <c r="R10" s="22">
        <v>4.7559879447998732</v>
      </c>
      <c r="S10" s="22">
        <v>6.999198727942499</v>
      </c>
      <c r="T10" s="23">
        <v>5.8940452443695088</v>
      </c>
      <c r="U10" s="22">
        <v>2.7174701016752758</v>
      </c>
      <c r="V10" s="23">
        <v>3.7784665782554026</v>
      </c>
      <c r="W10" s="23">
        <v>5.4512344673789537</v>
      </c>
      <c r="X10" s="23">
        <v>9.25132685580021</v>
      </c>
      <c r="Y10" s="24">
        <f>[15]瑞穂町!$V$10</f>
        <v>6.3676347159212474</v>
      </c>
      <c r="Z10" s="16"/>
      <c r="AA10" s="16"/>
    </row>
    <row r="11" spans="2:27" s="11" customFormat="1" ht="20.100000000000001" customHeight="1" x14ac:dyDescent="0.15">
      <c r="B11" s="21" t="s">
        <v>7</v>
      </c>
      <c r="C11" s="26">
        <v>10.203746300262562</v>
      </c>
      <c r="D11" s="26">
        <v>12.212682111234196</v>
      </c>
      <c r="E11" s="26">
        <v>11.021167711318903</v>
      </c>
      <c r="F11" s="26">
        <v>6.7866967410593197</v>
      </c>
      <c r="G11" s="27">
        <v>8.1615791496780012</v>
      </c>
      <c r="H11" s="26">
        <v>7.4061269433788324</v>
      </c>
      <c r="I11" s="27">
        <v>6.1334573971512434</v>
      </c>
      <c r="J11" s="27">
        <v>10.424886943648907</v>
      </c>
      <c r="K11" s="27">
        <v>13.910218036684</v>
      </c>
      <c r="L11" s="38">
        <f>[16]調布市!$V$10</f>
        <v>8.4435821392950672</v>
      </c>
      <c r="M11" s="16"/>
      <c r="N11" s="16"/>
      <c r="O11" s="21" t="s">
        <v>26</v>
      </c>
      <c r="P11" s="22">
        <v>5.4363228184343848</v>
      </c>
      <c r="Q11" s="22">
        <v>5.5487141323266203</v>
      </c>
      <c r="R11" s="22">
        <v>5.8070944126696444</v>
      </c>
      <c r="S11" s="22">
        <v>5.7917330875258131</v>
      </c>
      <c r="T11" s="23">
        <v>9.4180777881864586</v>
      </c>
      <c r="U11" s="22">
        <v>5.5017831293265544</v>
      </c>
      <c r="V11" s="23">
        <v>7.1356887025584443</v>
      </c>
      <c r="W11" s="23">
        <v>10.700292356483384</v>
      </c>
      <c r="X11" s="23">
        <v>11.4572075271769</v>
      </c>
      <c r="Y11" s="24">
        <f>[17]日の出町!$V$10</f>
        <v>7.544990169754497</v>
      </c>
      <c r="Z11" s="16"/>
      <c r="AA11" s="16"/>
    </row>
    <row r="12" spans="2:27" s="11" customFormat="1" ht="20.100000000000001" customHeight="1" x14ac:dyDescent="0.15">
      <c r="B12" s="21" t="s">
        <v>8</v>
      </c>
      <c r="C12" s="22">
        <v>5.5171864827163093</v>
      </c>
      <c r="D12" s="22">
        <v>5.620998352313701</v>
      </c>
      <c r="E12" s="22">
        <v>5.9765181435410284</v>
      </c>
      <c r="F12" s="22">
        <v>5.6476609991788402</v>
      </c>
      <c r="G12" s="23">
        <v>5.8645056154036803</v>
      </c>
      <c r="H12" s="22">
        <v>3.0211995362845454</v>
      </c>
      <c r="I12" s="23">
        <v>5.685952754769148</v>
      </c>
      <c r="J12" s="23">
        <v>5.1432319435806013</v>
      </c>
      <c r="K12" s="23">
        <v>9.7424330486439406</v>
      </c>
      <c r="L12" s="38">
        <f>[18]町田市!$V$10</f>
        <v>9.445424869808221</v>
      </c>
      <c r="M12" s="16"/>
      <c r="N12" s="16"/>
      <c r="O12" s="21" t="s">
        <v>27</v>
      </c>
      <c r="P12" s="22">
        <v>6.4842814105972009</v>
      </c>
      <c r="Q12" s="22">
        <v>3.7617509493377792</v>
      </c>
      <c r="R12" s="22">
        <v>8.7997509923923332</v>
      </c>
      <c r="S12" s="22">
        <v>8.7359623036080443</v>
      </c>
      <c r="T12" s="23">
        <v>10.35877178606926</v>
      </c>
      <c r="U12" s="22">
        <v>8.2349432578479558</v>
      </c>
      <c r="V12" s="23">
        <v>7.8138646307636135</v>
      </c>
      <c r="W12" s="23">
        <v>9.0549099949419531</v>
      </c>
      <c r="X12" s="23">
        <v>9.0093804509414497</v>
      </c>
      <c r="Y12" s="24">
        <f>[19]檜原村!$V$10</f>
        <v>9.1412403350859215</v>
      </c>
      <c r="Z12" s="16"/>
      <c r="AA12" s="16"/>
    </row>
    <row r="13" spans="2:27" s="11" customFormat="1" ht="20.100000000000001" customHeight="1" x14ac:dyDescent="0.15">
      <c r="B13" s="21" t="s">
        <v>9</v>
      </c>
      <c r="C13" s="22">
        <v>5.860120852896646</v>
      </c>
      <c r="D13" s="22">
        <v>7.2835350617371324</v>
      </c>
      <c r="E13" s="22">
        <v>7.0989491405149527</v>
      </c>
      <c r="F13" s="22">
        <v>8.84766808377233</v>
      </c>
      <c r="G13" s="23">
        <v>10.993175729372325</v>
      </c>
      <c r="H13" s="22">
        <v>8.1956420328507882</v>
      </c>
      <c r="I13" s="23">
        <v>9.8789346827469071</v>
      </c>
      <c r="J13" s="23">
        <v>7.8454581286072109</v>
      </c>
      <c r="K13" s="23">
        <v>7.7557390134578297</v>
      </c>
      <c r="L13" s="38">
        <f>[20]小金井市!$V$10</f>
        <v>10.386048601671952</v>
      </c>
      <c r="M13" s="16"/>
      <c r="N13" s="16"/>
      <c r="O13" s="21" t="s">
        <v>28</v>
      </c>
      <c r="P13" s="22">
        <v>5.9537098523453302</v>
      </c>
      <c r="Q13" s="22">
        <v>8.0318370775359433</v>
      </c>
      <c r="R13" s="22">
        <v>8.8761949805745708</v>
      </c>
      <c r="S13" s="22">
        <v>8.6981069514831457</v>
      </c>
      <c r="T13" s="23">
        <v>7.0449539166193453</v>
      </c>
      <c r="U13" s="22">
        <v>6.3564044425656201</v>
      </c>
      <c r="V13" s="23">
        <v>7.5323919474072101</v>
      </c>
      <c r="W13" s="23">
        <v>9.301953710192409</v>
      </c>
      <c r="X13" s="23">
        <v>13.7496882799442</v>
      </c>
      <c r="Y13" s="24">
        <f>[21]奥多摩町!$V$10</f>
        <v>8.5835050882960182</v>
      </c>
      <c r="Z13" s="16"/>
      <c r="AA13" s="16"/>
    </row>
    <row r="14" spans="2:27" s="11" customFormat="1" ht="20.100000000000001" customHeight="1" x14ac:dyDescent="0.15">
      <c r="B14" s="21" t="s">
        <v>10</v>
      </c>
      <c r="C14" s="22">
        <v>8.1640817917370025</v>
      </c>
      <c r="D14" s="22">
        <v>3.6557396053407527</v>
      </c>
      <c r="E14" s="22">
        <v>3.4176214071734989</v>
      </c>
      <c r="F14" s="22">
        <v>4.7591290549368548</v>
      </c>
      <c r="G14" s="23">
        <v>4.4634674605162372</v>
      </c>
      <c r="H14" s="22">
        <v>5.6389171678228474</v>
      </c>
      <c r="I14" s="23">
        <v>6.0457805958183508</v>
      </c>
      <c r="J14" s="23">
        <v>8.5452961162712775</v>
      </c>
      <c r="K14" s="23">
        <v>16.589317401539901</v>
      </c>
      <c r="L14" s="38">
        <f>[22]小平市!$V$10</f>
        <v>13.499742121688834</v>
      </c>
      <c r="M14" s="16"/>
      <c r="N14" s="16"/>
      <c r="O14" s="21" t="s">
        <v>29</v>
      </c>
      <c r="P14" s="22">
        <v>7.4582389475638928</v>
      </c>
      <c r="Q14" s="22">
        <v>4.4000000000000004</v>
      </c>
      <c r="R14" s="22">
        <v>6.8167786718066825</v>
      </c>
      <c r="S14" s="22">
        <v>0.93057560681835216</v>
      </c>
      <c r="T14" s="23">
        <v>1.0035591903594721</v>
      </c>
      <c r="U14" s="22">
        <v>6.8016131179625265</v>
      </c>
      <c r="V14" s="23">
        <v>2.6236787354957625</v>
      </c>
      <c r="W14" s="23">
        <v>6.3115108268224169</v>
      </c>
      <c r="X14" s="23">
        <v>5.0480175065578399</v>
      </c>
      <c r="Y14" s="24">
        <f>[23]大島町!$V$10</f>
        <v>2.3758851985167806</v>
      </c>
      <c r="Z14" s="16"/>
      <c r="AA14" s="16"/>
    </row>
    <row r="15" spans="2:27" s="11" customFormat="1" ht="20.100000000000001" customHeight="1" x14ac:dyDescent="0.15">
      <c r="B15" s="21" t="s">
        <v>11</v>
      </c>
      <c r="C15" s="22">
        <v>5.5804465717171245</v>
      </c>
      <c r="D15" s="22">
        <v>6.6006873034544622</v>
      </c>
      <c r="E15" s="22">
        <v>8.632149764473839</v>
      </c>
      <c r="F15" s="22">
        <v>6.6835244035038492</v>
      </c>
      <c r="G15" s="23">
        <v>8.4860375559144678</v>
      </c>
      <c r="H15" s="22">
        <v>4.6903823629025938</v>
      </c>
      <c r="I15" s="23">
        <v>5.6326285946700301</v>
      </c>
      <c r="J15" s="23">
        <v>8.3009373869841667</v>
      </c>
      <c r="K15" s="23">
        <v>13.9059428568524</v>
      </c>
      <c r="L15" s="24">
        <f>[24]日野市!$V$10</f>
        <v>7.4116082298345489</v>
      </c>
      <c r="M15" s="16"/>
      <c r="N15" s="16"/>
      <c r="O15" s="21" t="s">
        <v>30</v>
      </c>
      <c r="P15" s="22">
        <v>6.060029338306987</v>
      </c>
      <c r="Q15" s="22">
        <v>13.528606938877832</v>
      </c>
      <c r="R15" s="22">
        <v>19.463996212392935</v>
      </c>
      <c r="S15" s="22">
        <v>4.2039355992844367</v>
      </c>
      <c r="T15" s="23">
        <v>8.7356566943110892</v>
      </c>
      <c r="U15" s="22">
        <v>17.653894241376776</v>
      </c>
      <c r="V15" s="23">
        <v>15.878832077837762</v>
      </c>
      <c r="W15" s="23">
        <v>28.735431155806356</v>
      </c>
      <c r="X15" s="23">
        <v>19.1096777491863</v>
      </c>
      <c r="Y15" s="24">
        <f>[25]利島村!$V$10</f>
        <v>20.211713021848507</v>
      </c>
      <c r="Z15" s="16"/>
      <c r="AA15" s="16"/>
    </row>
    <row r="16" spans="2:27" s="11" customFormat="1" ht="20.100000000000001" customHeight="1" x14ac:dyDescent="0.15">
      <c r="B16" s="21" t="s">
        <v>12</v>
      </c>
      <c r="C16" s="22">
        <v>5.6077869553254773</v>
      </c>
      <c r="D16" s="22">
        <v>3.3559895184269557</v>
      </c>
      <c r="E16" s="22">
        <v>5.4479443800154366</v>
      </c>
      <c r="F16" s="22">
        <v>4.5996481889624086</v>
      </c>
      <c r="G16" s="23">
        <v>5.5026893303587086</v>
      </c>
      <c r="H16" s="22">
        <v>6.3250969291657357</v>
      </c>
      <c r="I16" s="23">
        <v>6.6762654238181911</v>
      </c>
      <c r="J16" s="23">
        <v>8.8876149169766325</v>
      </c>
      <c r="K16" s="23">
        <v>10.4506482051781</v>
      </c>
      <c r="L16" s="24">
        <f>[26]東村山市!$V$10</f>
        <v>8.4163171258842997</v>
      </c>
      <c r="M16" s="16"/>
      <c r="N16" s="16"/>
      <c r="O16" s="21" t="s">
        <v>31</v>
      </c>
      <c r="P16" s="22">
        <v>6.0992028454597262</v>
      </c>
      <c r="Q16" s="22">
        <v>9.2407631047143273</v>
      </c>
      <c r="R16" s="22">
        <v>12.089475703688263</v>
      </c>
      <c r="S16" s="22">
        <v>10.997042670046472</v>
      </c>
      <c r="T16" s="23">
        <v>12.583353790960143</v>
      </c>
      <c r="U16" s="22">
        <v>8.1597123259039694</v>
      </c>
      <c r="V16" s="23">
        <v>12.836993500786242</v>
      </c>
      <c r="W16" s="23">
        <v>9.2251888816210155</v>
      </c>
      <c r="X16" s="23">
        <v>16.117743978899</v>
      </c>
      <c r="Y16" s="24">
        <f>[27]新島村!$V$10</f>
        <v>14.195242696224094</v>
      </c>
      <c r="Z16" s="16"/>
      <c r="AA16" s="16"/>
    </row>
    <row r="17" spans="2:27" s="11" customFormat="1" ht="20.100000000000001" customHeight="1" x14ac:dyDescent="0.15">
      <c r="B17" s="21" t="s">
        <v>13</v>
      </c>
      <c r="C17" s="22">
        <v>5.5615802961838634</v>
      </c>
      <c r="D17" s="22">
        <v>5.1731653904012624</v>
      </c>
      <c r="E17" s="22">
        <v>7.6591220398242257</v>
      </c>
      <c r="F17" s="22">
        <v>3.6226963998279147</v>
      </c>
      <c r="G17" s="23">
        <v>5.7084826020714363</v>
      </c>
      <c r="H17" s="22">
        <v>5.2159112069348454</v>
      </c>
      <c r="I17" s="23">
        <v>5.2891874337462301</v>
      </c>
      <c r="J17" s="23">
        <v>7.0665974623725312</v>
      </c>
      <c r="K17" s="23">
        <v>9.6220699391194398</v>
      </c>
      <c r="L17" s="24">
        <f>[28]国分寺市!$V$10</f>
        <v>10.181305177012392</v>
      </c>
      <c r="M17" s="16"/>
      <c r="N17" s="16"/>
      <c r="O17" s="21" t="s">
        <v>32</v>
      </c>
      <c r="P17" s="22">
        <v>6.051722901318688</v>
      </c>
      <c r="Q17" s="22">
        <v>4.7461289895108099</v>
      </c>
      <c r="R17" s="22">
        <v>4.6665040170989283</v>
      </c>
      <c r="S17" s="22">
        <v>6.254812704700373</v>
      </c>
      <c r="T17" s="23">
        <v>7.3030413255042284</v>
      </c>
      <c r="U17" s="22">
        <v>5.7203238513477634</v>
      </c>
      <c r="V17" s="23">
        <v>7.3316774673476113</v>
      </c>
      <c r="W17" s="23">
        <v>6.4276144165953637</v>
      </c>
      <c r="X17" s="23">
        <v>5.8609210926310498</v>
      </c>
      <c r="Y17" s="24">
        <f>[29]神津島村!$V$10</f>
        <v>7.4166233147599137</v>
      </c>
      <c r="Z17" s="16"/>
      <c r="AA17" s="16"/>
    </row>
    <row r="18" spans="2:27" s="11" customFormat="1" ht="20.100000000000001" customHeight="1" x14ac:dyDescent="0.15">
      <c r="B18" s="21" t="s">
        <v>14</v>
      </c>
      <c r="C18" s="22">
        <v>2.6363922591821578</v>
      </c>
      <c r="D18" s="22">
        <v>1.893153845352409</v>
      </c>
      <c r="E18" s="22">
        <v>2.983598983175459</v>
      </c>
      <c r="F18" s="22">
        <v>3.6269576847296823</v>
      </c>
      <c r="G18" s="23">
        <v>3.4673083780918184</v>
      </c>
      <c r="H18" s="22">
        <v>3.9281884238755942</v>
      </c>
      <c r="I18" s="23">
        <v>2.3601415520452735</v>
      </c>
      <c r="J18" s="23">
        <v>3.8476044402074328</v>
      </c>
      <c r="K18" s="23">
        <v>6.1513131778635302</v>
      </c>
      <c r="L18" s="24">
        <f>[30]国立市!$V$10</f>
        <v>4.7297617602688424</v>
      </c>
      <c r="M18" s="16"/>
      <c r="N18" s="16"/>
      <c r="O18" s="21" t="s">
        <v>33</v>
      </c>
      <c r="P18" s="22">
        <v>9.4283882816528006</v>
      </c>
      <c r="Q18" s="22">
        <v>11.152833947405242</v>
      </c>
      <c r="R18" s="22">
        <v>8.4666371111320089</v>
      </c>
      <c r="S18" s="22">
        <v>8.4303434338886962</v>
      </c>
      <c r="T18" s="23">
        <v>9.8509819806939785</v>
      </c>
      <c r="U18" s="22">
        <v>8.2050091828291194</v>
      </c>
      <c r="V18" s="23">
        <v>9.7560837081385152</v>
      </c>
      <c r="W18" s="23">
        <v>6.6811543079805453</v>
      </c>
      <c r="X18" s="23">
        <v>10.3641922537554</v>
      </c>
      <c r="Y18" s="24">
        <f>[31]三宅村!$V$10</f>
        <v>9.2331488200863419</v>
      </c>
      <c r="Z18" s="16"/>
      <c r="AA18" s="16"/>
    </row>
    <row r="19" spans="2:27" s="11" customFormat="1" ht="20.100000000000001" customHeight="1" x14ac:dyDescent="0.15">
      <c r="B19" s="21" t="s">
        <v>15</v>
      </c>
      <c r="C19" s="22">
        <v>9.6634527478927374</v>
      </c>
      <c r="D19" s="22">
        <v>9.7899030205690885</v>
      </c>
      <c r="E19" s="22">
        <v>13.258052641488691</v>
      </c>
      <c r="F19" s="22">
        <v>9.6214328181765953</v>
      </c>
      <c r="G19" s="23">
        <v>4.5999999999999996</v>
      </c>
      <c r="H19" s="22">
        <v>3.7881827651295734</v>
      </c>
      <c r="I19" s="23">
        <v>5.8438948756250548</v>
      </c>
      <c r="J19" s="23">
        <v>5.0996223945655323</v>
      </c>
      <c r="K19" s="23">
        <v>11.6004103965318</v>
      </c>
      <c r="L19" s="24">
        <f>[32]福生市!$V$10</f>
        <v>13.413649440246683</v>
      </c>
      <c r="M19" s="16"/>
      <c r="N19" s="16"/>
      <c r="O19" s="21" t="s">
        <v>34</v>
      </c>
      <c r="P19" s="22">
        <v>6.518010679699521</v>
      </c>
      <c r="Q19" s="22">
        <v>3.6637973102223262</v>
      </c>
      <c r="R19" s="22">
        <v>6.893390521003373</v>
      </c>
      <c r="S19" s="22">
        <v>11.016887447757643</v>
      </c>
      <c r="T19" s="23">
        <v>9.0738205193659915</v>
      </c>
      <c r="U19" s="22">
        <v>10.829348484091149</v>
      </c>
      <c r="V19" s="23">
        <v>14.815583926549214</v>
      </c>
      <c r="W19" s="23">
        <v>5.4314251219091521</v>
      </c>
      <c r="X19" s="23">
        <v>27.890365224277499</v>
      </c>
      <c r="Y19" s="24">
        <f>[33]御蔵島村!$V$10</f>
        <v>22.540595192588253</v>
      </c>
      <c r="Z19" s="16"/>
      <c r="AA19" s="16"/>
    </row>
    <row r="20" spans="2:27" s="11" customFormat="1" ht="20.100000000000001" customHeight="1" x14ac:dyDescent="0.15">
      <c r="B20" s="21" t="s">
        <v>16</v>
      </c>
      <c r="C20" s="22">
        <v>7.085725727889189</v>
      </c>
      <c r="D20" s="22">
        <v>6.6772705654714644</v>
      </c>
      <c r="E20" s="22">
        <v>6.6195402110605528</v>
      </c>
      <c r="F20" s="22">
        <v>7.8739855216374384</v>
      </c>
      <c r="G20" s="23">
        <v>6.748037944263614</v>
      </c>
      <c r="H20" s="22">
        <v>6.6997860446990218</v>
      </c>
      <c r="I20" s="23">
        <v>5.83194911334036</v>
      </c>
      <c r="J20" s="23">
        <v>9.714415654757282</v>
      </c>
      <c r="K20" s="23">
        <v>13.1614597673017</v>
      </c>
      <c r="L20" s="24">
        <f>[34]狛江市!$V$10</f>
        <v>11.836272658110246</v>
      </c>
      <c r="M20" s="16"/>
      <c r="N20" s="16"/>
      <c r="O20" s="21" t="s">
        <v>35</v>
      </c>
      <c r="P20" s="22">
        <v>3.4790197386158841</v>
      </c>
      <c r="Q20" s="22">
        <v>1.8375739488541234</v>
      </c>
      <c r="R20" s="22">
        <v>2.2249172226506748</v>
      </c>
      <c r="S20" s="22">
        <v>2.477309513617636</v>
      </c>
      <c r="T20" s="23">
        <v>3.0076118726631038</v>
      </c>
      <c r="U20" s="22">
        <v>2.9603229995450153</v>
      </c>
      <c r="V20" s="23">
        <v>2.2784660301428237</v>
      </c>
      <c r="W20" s="23">
        <v>4.5124277230743859</v>
      </c>
      <c r="X20" s="23">
        <v>3.7936605148378</v>
      </c>
      <c r="Y20" s="24">
        <f>[35]八丈町!$V$10</f>
        <v>2.22290249502871</v>
      </c>
      <c r="Z20" s="16"/>
      <c r="AA20" s="16"/>
    </row>
    <row r="21" spans="2:27" s="11" customFormat="1" ht="20.100000000000001" customHeight="1" x14ac:dyDescent="0.15">
      <c r="B21" s="21" t="s">
        <v>17</v>
      </c>
      <c r="C21" s="22">
        <v>8.3797326164399557</v>
      </c>
      <c r="D21" s="22">
        <v>7.5351601171930671</v>
      </c>
      <c r="E21" s="22">
        <v>7.8452449822175101</v>
      </c>
      <c r="F21" s="22">
        <v>9.0461938881280783</v>
      </c>
      <c r="G21" s="23">
        <v>8.4992606079769875</v>
      </c>
      <c r="H21" s="22">
        <v>8.7374681852885008</v>
      </c>
      <c r="I21" s="23">
        <v>8.1417712023833388</v>
      </c>
      <c r="J21" s="23">
        <v>11.085880645854918</v>
      </c>
      <c r="K21" s="23">
        <v>16.0192540126186</v>
      </c>
      <c r="L21" s="24">
        <f>[36]東大和市!$V$10</f>
        <v>16.248509772481142</v>
      </c>
      <c r="M21" s="16"/>
      <c r="N21" s="16"/>
      <c r="O21" s="21" t="s">
        <v>36</v>
      </c>
      <c r="P21" s="22">
        <v>4.8745486146498127</v>
      </c>
      <c r="Q21" s="22">
        <v>16.973197870079968</v>
      </c>
      <c r="R21" s="22">
        <v>0.92994048633331439</v>
      </c>
      <c r="S21" s="22">
        <v>11.592040640664294</v>
      </c>
      <c r="T21" s="23">
        <v>71.04552836013049</v>
      </c>
      <c r="U21" s="22">
        <v>104.36835989721507</v>
      </c>
      <c r="V21" s="23">
        <v>77.434567220537502</v>
      </c>
      <c r="W21" s="23">
        <v>15.666532262800011</v>
      </c>
      <c r="X21" s="23">
        <v>12.8624653086008</v>
      </c>
      <c r="Y21" s="24">
        <f>[37]青ケ島村!$V$10</f>
        <v>40.400127975602949</v>
      </c>
      <c r="Z21" s="16"/>
      <c r="AA21" s="16"/>
    </row>
    <row r="22" spans="2:27" s="11" customFormat="1" ht="20.100000000000001" customHeight="1" thickBot="1" x14ac:dyDescent="0.2">
      <c r="B22" s="28" t="s">
        <v>18</v>
      </c>
      <c r="C22" s="29">
        <v>5.1858287578488076</v>
      </c>
      <c r="D22" s="29">
        <v>5.2607836100565537</v>
      </c>
      <c r="E22" s="29">
        <v>7.2758861912026269</v>
      </c>
      <c r="F22" s="29">
        <v>6.4738088505772131</v>
      </c>
      <c r="G22" s="30">
        <v>7.2610332192042364</v>
      </c>
      <c r="H22" s="29">
        <v>5.5490769850982158</v>
      </c>
      <c r="I22" s="30">
        <v>4.448190461617572</v>
      </c>
      <c r="J22" s="30">
        <v>7.4361820199778021</v>
      </c>
      <c r="K22" s="30">
        <v>12.8076789139912</v>
      </c>
      <c r="L22" s="24">
        <f>[38]清瀬市!$V$10</f>
        <v>14.46867263849286</v>
      </c>
      <c r="M22" s="16"/>
      <c r="N22" s="16"/>
      <c r="O22" s="31" t="s">
        <v>37</v>
      </c>
      <c r="P22" s="32">
        <v>4.8230818802019746</v>
      </c>
      <c r="Q22" s="32">
        <v>3.80005643998784</v>
      </c>
      <c r="R22" s="32">
        <v>10.376223962456239</v>
      </c>
      <c r="S22" s="32">
        <v>9.1189931000327107</v>
      </c>
      <c r="T22" s="33">
        <v>8.5297802704007619</v>
      </c>
      <c r="U22" s="32">
        <v>11.530657659468282</v>
      </c>
      <c r="V22" s="33">
        <v>12.449594024715188</v>
      </c>
      <c r="W22" s="33">
        <v>15.211452710631306</v>
      </c>
      <c r="X22" s="33">
        <v>11.318092821068999</v>
      </c>
      <c r="Y22" s="34">
        <f>[39]小笠原村!$V$10</f>
        <v>9.5383023376354839</v>
      </c>
      <c r="Z22" s="16"/>
      <c r="AA22" s="16"/>
    </row>
    <row r="23" spans="2:27" s="11" customFormat="1" ht="20.100000000000001" customHeight="1" thickBot="1" x14ac:dyDescent="0.2">
      <c r="B23" s="31" t="s">
        <v>19</v>
      </c>
      <c r="C23" s="32">
        <v>5.7889780270124103</v>
      </c>
      <c r="D23" s="32">
        <v>5.006924320400814</v>
      </c>
      <c r="E23" s="32">
        <v>5.3404083151889958</v>
      </c>
      <c r="F23" s="32">
        <v>2.5050682455276441</v>
      </c>
      <c r="G23" s="33">
        <v>3.0409513734152878</v>
      </c>
      <c r="H23" s="32">
        <v>8.0943995009556602</v>
      </c>
      <c r="I23" s="33">
        <v>7.6254607592343717</v>
      </c>
      <c r="J23" s="33">
        <v>4.5578594684406992</v>
      </c>
      <c r="K23" s="33">
        <v>11.893730896238599</v>
      </c>
      <c r="L23" s="34">
        <f>[40]東久留米市!$V$10</f>
        <v>2.8020573197235459</v>
      </c>
      <c r="M23" s="16"/>
      <c r="N23" s="16"/>
      <c r="Z23" s="16"/>
      <c r="AA23" s="16"/>
    </row>
    <row r="24" spans="2:27" s="11" customFormat="1" ht="20.100000000000001" customHeight="1" x14ac:dyDescent="0.15">
      <c r="M24" s="16"/>
      <c r="N24" s="16"/>
    </row>
    <row r="25" spans="2:27" s="11" customFormat="1" ht="20.100000000000001" customHeight="1" x14ac:dyDescent="0.15">
      <c r="B25" s="1"/>
      <c r="C25" s="1"/>
      <c r="D25" s="1"/>
      <c r="E25" s="1"/>
      <c r="F25" s="1"/>
      <c r="G25" s="1"/>
      <c r="H25" s="1"/>
      <c r="I25" s="1"/>
      <c r="J25" s="1"/>
      <c r="K25" s="1"/>
      <c r="L25" s="1"/>
      <c r="P25" s="35"/>
      <c r="Q25" s="35"/>
      <c r="R25" s="35"/>
      <c r="S25" s="35"/>
      <c r="T25" s="35"/>
      <c r="U25" s="35"/>
      <c r="V25" s="35"/>
      <c r="W25" s="35"/>
      <c r="X25" s="35"/>
      <c r="Y25" s="35"/>
    </row>
    <row r="26" spans="2:27" s="11" customFormat="1" ht="20.100000000000001" customHeight="1" x14ac:dyDescent="0.15">
      <c r="B26" s="1"/>
      <c r="C26" s="1"/>
      <c r="D26" s="1"/>
      <c r="E26" s="1"/>
      <c r="F26" s="1"/>
      <c r="G26" s="1"/>
      <c r="H26" s="1"/>
      <c r="I26" s="1"/>
      <c r="J26" s="1"/>
      <c r="K26" s="1"/>
      <c r="L26" s="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実質収支比率説明</vt:lpstr>
      <vt:lpstr>実質収支比率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2024-02-20T02:59:48Z</cp:lastPrinted>
  <dcterms:created xsi:type="dcterms:W3CDTF">2002-02-22T07:24:43Z</dcterms:created>
  <dcterms:modified xsi:type="dcterms:W3CDTF">2024-02-20T03:00:04Z</dcterms:modified>
</cp:coreProperties>
</file>